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ício" sheetId="1" r:id="rId4"/>
    <sheet state="visible" name="Painel" sheetId="2" r:id="rId5"/>
    <sheet state="visible" name="Neces." sheetId="3" r:id="rId6"/>
    <sheet state="visible" name="Leitos" sheetId="4" r:id="rId7"/>
    <sheet state="visible" name="RH" sheetId="5" r:id="rId8"/>
    <sheet state="visible" name="Equip." sheetId="6" r:id="rId9"/>
    <sheet state="visible" name="Depend." sheetId="7" r:id="rId10"/>
    <sheet state="visible" name="Acess." sheetId="8" r:id="rId11"/>
    <sheet state="visible" name="Gastos" sheetId="9" r:id="rId12"/>
    <sheet state="hidden" name="(5) Equipamentos - Campo Grande" sheetId="10" r:id="rId13"/>
    <sheet state="visible" name="Result. Regiões" sheetId="11" r:id="rId14"/>
    <sheet state="visible" name="Result. Redesenho" sheetId="12" r:id="rId15"/>
    <sheet state="hidden" name="NT" sheetId="13" r:id="rId1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3">
      <text>
        <t xml:space="preserve">Era 0,28
Ficou:
586   ÷   7281 = 0,08
Print do SISAB a baixo
</t>
      </text>
    </comment>
    <comment authorId="0" ref="M13">
      <text>
        <t xml:space="preserve">1841   ÷   7281 =
0,25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K13">
      <text>
        <t xml:space="preserve">Era 0,28
Ficou:
586   ÷   7281 = 0,08
Print do SISAB a baixo
</t>
      </text>
    </comment>
    <comment authorId="0" ref="M13">
      <text>
        <t xml:space="preserve">1841   ÷   7281 =
0,25</t>
      </text>
    </comment>
  </commentList>
</comments>
</file>

<file path=xl/sharedStrings.xml><?xml version="1.0" encoding="utf-8"?>
<sst xmlns="http://schemas.openxmlformats.org/spreadsheetml/2006/main" count="6305" uniqueCount="427">
  <si>
    <t>👉</t>
  </si>
  <si>
    <t>Painel de Indicadores</t>
  </si>
  <si>
    <t>Classificação | Scores municipais e regionais:</t>
  </si>
  <si>
    <t>Aspecto Necessidades</t>
  </si>
  <si>
    <t>Aspecto Capacidade instalada | Leitos</t>
  </si>
  <si>
    <t xml:space="preserve">Aspecto Recursos Humanos </t>
  </si>
  <si>
    <t>Aspecto Oferta de Serviços | Equipamentos</t>
  </si>
  <si>
    <t>Aspecto Oferta de Serviços | Dependência</t>
  </si>
  <si>
    <t>Aspecto Acessibilidade Geográfica e Tecnológica</t>
  </si>
  <si>
    <t>Gastos em Saúde</t>
  </si>
  <si>
    <t>Resultados dos Indicadores:</t>
  </si>
  <si>
    <t>Resultados - Regiões atual</t>
  </si>
  <si>
    <t>Resultados - Regiões Redesenho</t>
  </si>
  <si>
    <t>Indicador</t>
  </si>
  <si>
    <t xml:space="preserve">Peso </t>
  </si>
  <si>
    <t>Fonte</t>
  </si>
  <si>
    <t>Período de análise</t>
  </si>
  <si>
    <t>Granularidade</t>
  </si>
  <si>
    <t>Polaridade</t>
  </si>
  <si>
    <t>Necessidades em saúde</t>
  </si>
  <si>
    <t>N1</t>
  </si>
  <si>
    <t>Mortalidade (por 100 mil habitantes)</t>
  </si>
  <si>
    <t>IEPSdata</t>
  </si>
  <si>
    <t>Município</t>
  </si>
  <si>
    <t>Negativa</t>
  </si>
  <si>
    <t>N2</t>
  </si>
  <si>
    <t>População em 2022</t>
  </si>
  <si>
    <t>Censo</t>
  </si>
  <si>
    <t>Positiva</t>
  </si>
  <si>
    <t>N3</t>
  </si>
  <si>
    <t>Desvio da taxa de crescimento da população</t>
  </si>
  <si>
    <t>Projeção</t>
  </si>
  <si>
    <t>Bidirecional negativa</t>
  </si>
  <si>
    <t>N4</t>
  </si>
  <si>
    <t>Percentual da população acima de 60 anos</t>
  </si>
  <si>
    <t>N5</t>
  </si>
  <si>
    <t>Percentual da população abaixo de 5 anos</t>
  </si>
  <si>
    <t>N6</t>
  </si>
  <si>
    <t>Percentual da população SUS exclusiva</t>
  </si>
  <si>
    <t>N7</t>
  </si>
  <si>
    <t>Proporção de pessoas com diabetes, com consulta e hemoglobina glicada solicitada a no semestre</t>
  </si>
  <si>
    <t>SISAB</t>
  </si>
  <si>
    <t>2023_3 QD</t>
  </si>
  <si>
    <t>N8</t>
  </si>
  <si>
    <t>Proporção de pessoas com hipertensão, com consulta e pressão arterial aferida no semestre</t>
  </si>
  <si>
    <t>N9</t>
  </si>
  <si>
    <t>Hospitalizações por Condições Sensíveis à Atenção Primária (por 100 mil habitantes)</t>
  </si>
  <si>
    <t>Capacidade Instalada | Leitos</t>
  </si>
  <si>
    <t>L1</t>
  </si>
  <si>
    <t>Leitos não SUS (por 100 mil habitantes)</t>
  </si>
  <si>
    <t>Região</t>
  </si>
  <si>
    <t>Leitos não SUS - UTI (por 100 mil habitantes)</t>
  </si>
  <si>
    <t>L3</t>
  </si>
  <si>
    <t>Leitos SUS (por 100 mil habitantes)</t>
  </si>
  <si>
    <t>L4</t>
  </si>
  <si>
    <t>Leitos SUS - UTI (por 100 mil habitantes)</t>
  </si>
  <si>
    <r>
      <rPr>
        <rFont val="Roboto Condensed"/>
        <b/>
        <color theme="1"/>
        <sz val="10.0"/>
      </rPr>
      <t>Recursos Humanos</t>
    </r>
    <r>
      <rPr>
        <rFont val="Roboto Condensed"/>
        <b/>
        <color rgb="FFFF0000"/>
        <sz val="10.0"/>
      </rPr>
      <t xml:space="preserve"> </t>
    </r>
  </si>
  <si>
    <t>R1</t>
  </si>
  <si>
    <t>Cobertura Estratégia de Saúde da Família (%)</t>
  </si>
  <si>
    <t>R2</t>
  </si>
  <si>
    <t>Cobertura Agentes Comunitários de Saúde (%)</t>
  </si>
  <si>
    <t>R3</t>
  </si>
  <si>
    <t>Cobertura de Agentes de Endemias (a cada 1000 imóveis)</t>
  </si>
  <si>
    <t>SES-MS</t>
  </si>
  <si>
    <t>R4</t>
  </si>
  <si>
    <t>Número de Médicos (Padronizados por Carga Horária, por 1.000 Habitantes)</t>
  </si>
  <si>
    <t>R5</t>
  </si>
  <si>
    <t>Número de Enfermeiros (Padronizados por Carga Horária, por 1.000 Habitantes)</t>
  </si>
  <si>
    <t>Oferta de Serviços | Equipamentos</t>
  </si>
  <si>
    <t>E1</t>
  </si>
  <si>
    <t>Número de equipamentos da Rede de Urgência e Emergência (RUE) (por 100 mil habitantes)</t>
  </si>
  <si>
    <t>SCNES</t>
  </si>
  <si>
    <t>E2</t>
  </si>
  <si>
    <t>Número de equipamentos de Regulação (por 100 mil habitantes)</t>
  </si>
  <si>
    <t>E3</t>
  </si>
  <si>
    <t>Número de equipamentos da Rede de Atenção Psicossocial (RAPS) (por 100 mil habitantes)</t>
  </si>
  <si>
    <t>E4</t>
  </si>
  <si>
    <t>Número de equipamentos de Vigilância em Saúde (por 100 mil habitantes)</t>
  </si>
  <si>
    <t>E5</t>
  </si>
  <si>
    <t>Número de Centros de Especialidades Odontológicas (CEO) (por 100 mil habitantes)</t>
  </si>
  <si>
    <t>E6</t>
  </si>
  <si>
    <t>Número de tomógrafos (por 100 mil habitantes)</t>
  </si>
  <si>
    <t>E7</t>
  </si>
  <si>
    <t>Número de mamógrafos (por 100 mil habitantes)</t>
  </si>
  <si>
    <t>E8</t>
  </si>
  <si>
    <t>Número de radiógrafos (por 100 mil habitantes)</t>
  </si>
  <si>
    <t>Oferta de Serviços | Dependência</t>
  </si>
  <si>
    <t>D1</t>
  </si>
  <si>
    <t>Percentual de dependência para procedimentos prioritários de média e alta complexidade ambulatoriais</t>
  </si>
  <si>
    <t>SIA</t>
  </si>
  <si>
    <t>D2</t>
  </si>
  <si>
    <t>Percentual de dependência para procedimentos prioritários de média e alta complexidade hospitalares</t>
  </si>
  <si>
    <t>SIH</t>
  </si>
  <si>
    <t>Acessibilidade Geográfica e Tecnológica</t>
  </si>
  <si>
    <t>A1</t>
  </si>
  <si>
    <t>Distância média em quilômetros para hemodiálise</t>
  </si>
  <si>
    <t xml:space="preserve">SIA </t>
  </si>
  <si>
    <t>A2</t>
  </si>
  <si>
    <t>Distância média em quilômetros para radioterapia</t>
  </si>
  <si>
    <t>A3</t>
  </si>
  <si>
    <t>Número de equipamentos de Telessaúde (por 100 mil habitantes)</t>
  </si>
  <si>
    <t>G1</t>
  </si>
  <si>
    <t>Despesas em saúde utilizando recursos próprios do município (por habitante em reais)</t>
  </si>
  <si>
    <t>Aspecto Necessidades em saúde</t>
  </si>
  <si>
    <t>Pesos</t>
  </si>
  <si>
    <t>Mortalidade / 100.000 hab</t>
  </si>
  <si>
    <t>População em 2022 
log</t>
  </si>
  <si>
    <t>Proporção Diabetes Mellitus tipo 2
Normalizado</t>
  </si>
  <si>
    <t>Proporção hipertensão arterial</t>
  </si>
  <si>
    <t>Desvio da taxa de crescimento da população(2022-2034)</t>
  </si>
  <si>
    <t>ICSAP/100.000 Hab</t>
  </si>
  <si>
    <t>QUINTIS MINMAX</t>
  </si>
  <si>
    <t>quartis minmax</t>
  </si>
  <si>
    <t>QUINTIS PCA</t>
  </si>
  <si>
    <t>quartis pca</t>
  </si>
  <si>
    <t>SD</t>
  </si>
  <si>
    <t>MÉDIA</t>
  </si>
  <si>
    <t xml:space="preserve">% pop 60+ </t>
  </si>
  <si>
    <t>% pop até 5 anos</t>
  </si>
  <si>
    <t>% pop exclusivamente dependente do sus</t>
  </si>
  <si>
    <t>TOTAL</t>
  </si>
  <si>
    <t>Scores por Região de Saúde</t>
  </si>
  <si>
    <t>Atual (Score por Município)</t>
  </si>
  <si>
    <t>Redesenho (Score por Município)</t>
  </si>
  <si>
    <t>Micro Atual</t>
  </si>
  <si>
    <t>Grupo</t>
  </si>
  <si>
    <t>Micro Proposta</t>
  </si>
  <si>
    <t>Score PCA</t>
  </si>
  <si>
    <t>Região de Saúde</t>
  </si>
  <si>
    <t>Score PCA Municipal</t>
  </si>
  <si>
    <t>Aquidauana</t>
  </si>
  <si>
    <t>D</t>
  </si>
  <si>
    <t>Baixo Pantanal</t>
  </si>
  <si>
    <t>Água Clara</t>
  </si>
  <si>
    <t>Três Lagoas</t>
  </si>
  <si>
    <t>Leste</t>
  </si>
  <si>
    <t>Campo Grande</t>
  </si>
  <si>
    <t>C</t>
  </si>
  <si>
    <t>Centro</t>
  </si>
  <si>
    <t>Alcinópolis</t>
  </si>
  <si>
    <t>Coxim</t>
  </si>
  <si>
    <t>Norte</t>
  </si>
  <si>
    <t>Corumbá</t>
  </si>
  <si>
    <t>Centro Sul</t>
  </si>
  <si>
    <t>Amambai</t>
  </si>
  <si>
    <t>Ponta Porã</t>
  </si>
  <si>
    <t>Sul Fronteira</t>
  </si>
  <si>
    <t>Anastácio</t>
  </si>
  <si>
    <t>Dourados</t>
  </si>
  <si>
    <t>Noroeste</t>
  </si>
  <si>
    <t>Anaurilândia</t>
  </si>
  <si>
    <t>Nova Andradina</t>
  </si>
  <si>
    <t>Sudeste</t>
  </si>
  <si>
    <t>Jardim</t>
  </si>
  <si>
    <t>Angélica</t>
  </si>
  <si>
    <t>Naviraí</t>
  </si>
  <si>
    <t>Pantanal</t>
  </si>
  <si>
    <t>Antônio João</t>
  </si>
  <si>
    <t>Aparecida do Taboado</t>
  </si>
  <si>
    <t>Paranaíba</t>
  </si>
  <si>
    <t>E</t>
  </si>
  <si>
    <t>Aral Moreira</t>
  </si>
  <si>
    <t>Bandeirantes</t>
  </si>
  <si>
    <t>Bataguassu</t>
  </si>
  <si>
    <t>Batayporã</t>
  </si>
  <si>
    <t>Bela Vista</t>
  </si>
  <si>
    <t>Bodoquena</t>
  </si>
  <si>
    <t>Bonito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</si>
  <si>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</si>
  <si>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</si>
  <si>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</si>
  <si>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</si>
  <si>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</si>
  <si>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</si>
  <si>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</si>
  <si>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</si>
  <si>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Costa Rica</t>
  </si>
  <si>
    <t>Deodápolis</t>
  </si>
  <si>
    <t>Dois Irmãos do Buriti</t>
  </si>
  <si>
    <t>Douradina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</si>
  <si>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</si>
  <si>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</si>
  <si>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</si>
  <si>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</si>
  <si>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</si>
  <si>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</si>
  <si>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</si>
  <si>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</si>
  <si>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</si>
  <si>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</si>
  <si>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</si>
  <si>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</si>
  <si>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</si>
  <si>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</si>
  <si>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</si>
  <si>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</si>
  <si>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</si>
  <si>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</si>
  <si>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Mundo Novo</t>
  </si>
  <si>
    <t>Nioaque</t>
  </si>
  <si>
    <t>Nova Alvorada do Sul</t>
  </si>
  <si>
    <t>Novo Horizonte do Sul</t>
  </si>
  <si>
    <t>Paraíso das Águas</t>
  </si>
  <si>
    <t>Paranhos</t>
  </si>
  <si>
    <t>Pedro Gomes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</si>
  <si>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</si>
  <si>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</si>
  <si>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</si>
  <si>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</si>
  <si>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</si>
  <si>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</si>
  <si>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</si>
  <si>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</si>
  <si>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</si>
  <si>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</si>
  <si>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</si>
  <si>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</si>
  <si>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</si>
  <si>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</si>
  <si>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</si>
  <si>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Vicentina</t>
  </si>
  <si>
    <t>Conceito PCA</t>
  </si>
  <si>
    <t>Score PCA
regiao</t>
  </si>
  <si>
    <t>Score PCA
Munic</t>
  </si>
  <si>
    <t xml:space="preserve">Score PCA </t>
  </si>
  <si>
    <t xml:space="preserve">Leitos Não-SUS /100mil Hab
</t>
  </si>
  <si>
    <t xml:space="preserve">Leitos de UTI Não-SUS /100mil Hab
</t>
  </si>
  <si>
    <t xml:space="preserve">Leitos de UTI SUS /100mil Hab
</t>
  </si>
  <si>
    <t xml:space="preserve">Leitos SUS /100mil Hab
</t>
  </si>
  <si>
    <t>QUINTIS cen 1</t>
  </si>
  <si>
    <t>QUINTIS cen 2</t>
  </si>
  <si>
    <t>Atual</t>
  </si>
  <si>
    <t>Redesenho</t>
  </si>
  <si>
    <t xml:space="preserve">Cobertura ACS </t>
  </si>
  <si>
    <t xml:space="preserve">Cobertura ESF </t>
  </si>
  <si>
    <t xml:space="preserve">Médicos </t>
  </si>
  <si>
    <t xml:space="preserve">Enfermeiros </t>
  </si>
  <si>
    <t>Agente de endemias</t>
  </si>
  <si>
    <t>Proposta MS</t>
  </si>
  <si>
    <t>QUINTIS PCA 1</t>
  </si>
  <si>
    <t>quartis pca 1</t>
  </si>
  <si>
    <t>QUINTIS PCA 2</t>
  </si>
  <si>
    <t>quartis pca 2</t>
  </si>
  <si>
    <t>Percentual de dependência ambulatoriais</t>
  </si>
  <si>
    <t>Percentual de dependência hospitalares</t>
  </si>
  <si>
    <t>Total</t>
  </si>
  <si>
    <t>Equipamentos de telessaude/ 100 mil hab</t>
  </si>
  <si>
    <t>Mediana da distância (km) hemodiálise</t>
  </si>
  <si>
    <t>Distância média (km) radioterapia</t>
  </si>
  <si>
    <t>Aspecto 5 - Avaliação de equipamentos Campo Grande</t>
  </si>
  <si>
    <t xml:space="preserve">Informações importantes </t>
  </si>
  <si>
    <t>Pop Micro CG sem a cidade de CG</t>
  </si>
  <si>
    <t>Campo Grande tem</t>
  </si>
  <si>
    <t>da população da micro</t>
  </si>
  <si>
    <t>Pop Micro CG total</t>
  </si>
  <si>
    <t>Nome do município
Ordem Alfabética</t>
  </si>
  <si>
    <t>Regiões de saúde</t>
  </si>
  <si>
    <t>Nº equipamentos RUE</t>
  </si>
  <si>
    <t>Nº equipamentos RUE/ 100mil hab
Munic</t>
  </si>
  <si>
    <t>Nº equipamentos RUE/ 100mil hab
Regiao</t>
  </si>
  <si>
    <t>Nº equipamentos RUE/ 100mil hab
Normalizado</t>
  </si>
  <si>
    <t>Nº equipamentos Vigilância</t>
  </si>
  <si>
    <t>Nº equipamentos vigilância/ 100mil hab
Munic</t>
  </si>
  <si>
    <t>"Nº equipamentos vigilância/ 100mil hab
Regiao</t>
  </si>
  <si>
    <t>Nº equipamentos vigilância/ 100mil hab
Normalizado</t>
  </si>
  <si>
    <t>Nº equipamentos regulação</t>
  </si>
  <si>
    <t>Nº equipamentos CEO/ 100mil hab
Munic</t>
  </si>
  <si>
    <t>Nº equipamentos CEO/ 100mil hab
Região</t>
  </si>
  <si>
    <t>Nº equipamentos CEO/ 100mil hab
Normalizado</t>
  </si>
  <si>
    <t>Nº equipamentos RAPS</t>
  </si>
  <si>
    <t>Nº equipamentos RAPS/ 100mil hab
Munic</t>
  </si>
  <si>
    <t>Nº equipamentos RAPS/ 100mil hab
Regiao</t>
  </si>
  <si>
    <t xml:space="preserve">"Nº equipamentos RAPS/ 100mil hab
Normalizado
</t>
  </si>
  <si>
    <t>Nº equipamentos regualação
/ 100mil hab
Munic</t>
  </si>
  <si>
    <t>Nº equipamentos regualação
/ 100mil hab
Região</t>
  </si>
  <si>
    <t>Nº equipamentos regualação
/ 100mil hab
Normalizado</t>
  </si>
  <si>
    <t>Nº Tomografos</t>
  </si>
  <si>
    <t>Nº Tomografos/ 100mil hab
Munic</t>
  </si>
  <si>
    <t>Nº Tomografos/ 100mil hab
Região</t>
  </si>
  <si>
    <t>Nº Tomografos/ 100mil hab
Normalizado</t>
  </si>
  <si>
    <t>Nº Mamografos</t>
  </si>
  <si>
    <t>Nº Mamografos/ 100mil hab
Munic</t>
  </si>
  <si>
    <t>Nº Mamografos/ 100mil hab
Região</t>
  </si>
  <si>
    <t>Nº Mamografos/ 100mil hab
Normalizado</t>
  </si>
  <si>
    <t>Nº radiógrafos</t>
  </si>
  <si>
    <t>Nº radiógrafos / 100mil hab
Munic</t>
  </si>
  <si>
    <t>Nº radiógrafos/ 100mil hab
Região</t>
  </si>
  <si>
    <t>Nº radiógrafos/ 100mil hab
Normalizado</t>
  </si>
  <si>
    <t>Pop Micro centro sem a cidade de CG</t>
  </si>
  <si>
    <t>Pop Micro Centro total</t>
  </si>
  <si>
    <t>Nº equipamentos CEO</t>
  </si>
  <si>
    <t>Nº equipamentos regualação</t>
  </si>
  <si>
    <t>Nº radiógrafos/ 100mil hab
Munic</t>
  </si>
  <si>
    <t>Regiões atual</t>
  </si>
  <si>
    <t>Macrorregiões</t>
  </si>
  <si>
    <t>Regiões Redesenho</t>
  </si>
  <si>
    <t>Mortalidade 100 mil hab</t>
  </si>
  <si>
    <t>Mortalidade 100 mil hab
[NORMALIZACAO]</t>
  </si>
  <si>
    <t>Pop. 2034</t>
  </si>
  <si>
    <t>Pop. 2022</t>
  </si>
  <si>
    <t>Pop. 2022 [Log]</t>
  </si>
  <si>
    <t>População em 2022
[log]
[NORMALIZACAO]</t>
  </si>
  <si>
    <t>Proporção DM 2</t>
  </si>
  <si>
    <t>Proporção DM 2
[NORMALIZACAO]</t>
  </si>
  <si>
    <t xml:space="preserve">Proporção HAS
</t>
  </si>
  <si>
    <t>Proporção HAS
[NORMALIZACAO]</t>
  </si>
  <si>
    <t>Crescimento pop. (2022-34)</t>
  </si>
  <si>
    <t>Desvio do crescimento em relação ao estado | Crescimento pop. (2022-34)</t>
  </si>
  <si>
    <t>Taxa de crescimento populacional (2022-2034)
[NORMALIZACAO]</t>
  </si>
  <si>
    <t>ICSAP 100 mil hab</t>
  </si>
  <si>
    <t>ICSAP 100 mil hab
[NORMALIZACAO]</t>
  </si>
  <si>
    <t>% pop. 60 ou +</t>
  </si>
  <si>
    <t>% pop. 60 ou +
[NORMALIZACAO]</t>
  </si>
  <si>
    <t>% pop.até 5 a</t>
  </si>
  <si>
    <t>% pop.até 5 a
[NORMALIZACAO]</t>
  </si>
  <si>
    <t xml:space="preserve">% cobertura planos </t>
  </si>
  <si>
    <t>% pop. SUS dependente</t>
  </si>
  <si>
    <t>% pop. SUS dependente [NORMALIZACAO]</t>
  </si>
  <si>
    <t>Score Aspecto 1</t>
  </si>
  <si>
    <t>Leitos Não-SUS 100 mil hab
[Munic]</t>
  </si>
  <si>
    <t>Leitos Não-SUS 100 mil hab
[região]</t>
  </si>
  <si>
    <t>Leitos Não-SUS /100mil Hab
[NORMALIZACAO]</t>
  </si>
  <si>
    <t>Leitos UTI Não-SUS 100 mil hab
[Munic]</t>
  </si>
  <si>
    <t>Leitos UTI Não-SUS 100 mil hab
[região]</t>
  </si>
  <si>
    <t>Leitos UTI Não-SUS 100 mil hab
[NORMALIZACAO]</t>
  </si>
  <si>
    <t>Leitos UTI SUS 100 mil hab
[Munic]</t>
  </si>
  <si>
    <t>Leitos UTI SUS 100 mil hab
[região]</t>
  </si>
  <si>
    <t>Leitos UTI SUS /100mil Hab
[NORMALIZACAO]</t>
  </si>
  <si>
    <t>Leitos SUS 100 mil hab
[Munic]</t>
  </si>
  <si>
    <t>Leitos SUS 100 mil hab
[região]</t>
  </si>
  <si>
    <t>Leitos SUS /100mil Hab
[NORMALIZACAO]</t>
  </si>
  <si>
    <t>Score Aspecto 2</t>
  </si>
  <si>
    <t>Domicílios por mun.</t>
  </si>
  <si>
    <t>Cob. ACS</t>
  </si>
  <si>
    <t>Cob. ACS
[NORMALIZACAO]</t>
  </si>
  <si>
    <t xml:space="preserve">Cob. ESF
</t>
  </si>
  <si>
    <t>Cob. ESF
[NORMALIZACAO]</t>
  </si>
  <si>
    <t>Médicos</t>
  </si>
  <si>
    <t>Médicos 
[NORMALIZACAO]</t>
  </si>
  <si>
    <t>Enfermeiros</t>
  </si>
  <si>
    <t>Enfermeiros [NORMALIZACAO]</t>
  </si>
  <si>
    <t>Agentes de endemias ativos</t>
  </si>
  <si>
    <t>Agentes de endemias ativos 1000 hab</t>
  </si>
  <si>
    <t>Agentes de endemias ativos 1000 hab [NORMALIZACAO]</t>
  </si>
  <si>
    <t>Score Aspecto 3</t>
  </si>
  <si>
    <t>Equip. RUE</t>
  </si>
  <si>
    <t>Equip. RUE/ 100mil hab
[Munic]</t>
  </si>
  <si>
    <t>Equip. RUE/ 100mil hab
[região]</t>
  </si>
  <si>
    <t>Equip. RUE/ 100mil hab
[NORMALIZACAO]</t>
  </si>
  <si>
    <t xml:space="preserve">Equip. Vigilância </t>
  </si>
  <si>
    <t>Equip. vigilância/ 100mil hab</t>
  </si>
  <si>
    <t>Equip. vigilância/ 100mil hab
[região]</t>
  </si>
  <si>
    <t>Equip. vigilância/ 100mil hab
[NORMALIZACAO]</t>
  </si>
  <si>
    <t>Equip. CEO</t>
  </si>
  <si>
    <t>Equip. CEO/ 100mil hab
[Munic]</t>
  </si>
  <si>
    <t>Equip. CEO/ 100mil hab
[região]</t>
  </si>
  <si>
    <t>Equip. CEO/ 100mil hab
[NORMALIZACAO]</t>
  </si>
  <si>
    <t>Equip. RAPS</t>
  </si>
  <si>
    <t>Equip. RAPS/ 100mil hab
[Munic]</t>
  </si>
  <si>
    <t>Equip. RAPS/ 100mil hab
[região]</t>
  </si>
  <si>
    <t xml:space="preserve">Equip. RAPS/ 100mil hab
[NORMALIZACAO]
</t>
  </si>
  <si>
    <t>Equip. regulação</t>
  </si>
  <si>
    <t>Equip. regulação
/ 100mil hab
[Munic]</t>
  </si>
  <si>
    <t>Equip. regulação
/ 100mil hab
[região]</t>
  </si>
  <si>
    <t>Equip. regulação
/ 100mil hab
[NORMALIZACAO]</t>
  </si>
  <si>
    <t>Tomografos</t>
  </si>
  <si>
    <t>Tomografos/ 100mil hab
[Munic]</t>
  </si>
  <si>
    <t>Tomografos/ 100mil hab
[região]</t>
  </si>
  <si>
    <t>Tomografos/ 100mil hab
[NORMALIZACAO]</t>
  </si>
  <si>
    <t>Mamografos</t>
  </si>
  <si>
    <t>Mamografos/ 100mil hab
[Munic]</t>
  </si>
  <si>
    <t>Mamografos/ 100mil hab
[região]</t>
  </si>
  <si>
    <t>Mamografos/ 100mil hab
[NORMALIZACAO]</t>
  </si>
  <si>
    <t>Radiógrafos</t>
  </si>
  <si>
    <t>Radiógrafos/ 100mil hab
[Munic]</t>
  </si>
  <si>
    <t>Radiógrafos/ 100mil hab
[região]</t>
  </si>
  <si>
    <t>Radiógrafos/ 100mil hab
[NORMALIZACAO]</t>
  </si>
  <si>
    <t>Score Aspecto 4</t>
  </si>
  <si>
    <t>Score Aspecto 5</t>
  </si>
  <si>
    <t>Regiôes atual</t>
  </si>
  <si>
    <t>Equip. de telessaude</t>
  </si>
  <si>
    <t>Equip. telessaude/ 100 mil hab</t>
  </si>
  <si>
    <t>Equip. de telessaude/ 100 mil hab
[NORMALIZACAO]</t>
  </si>
  <si>
    <t>Mediana distancia (km) hemodiálise</t>
  </si>
  <si>
    <t>Distância média (km) hemodiálise
[NORMALIZACAO]</t>
  </si>
  <si>
    <t xml:space="preserve">Distância média (km) radioterapia
</t>
  </si>
  <si>
    <t>Distância média (km) radioterapia
[NORMALIZACAO]</t>
  </si>
  <si>
    <t>Score Aspecto 6</t>
  </si>
  <si>
    <t>Despesas mun.
(R$ por habitante)</t>
  </si>
  <si>
    <t>Despesas mun.
[NORMALIZACAO]</t>
  </si>
  <si>
    <t>Score Aspecto 7</t>
  </si>
  <si>
    <t>Aquidiana</t>
  </si>
  <si>
    <t>Demografia e Epidemiologia</t>
  </si>
  <si>
    <t>Mortalidade por 100 mil hab</t>
  </si>
  <si>
    <t>Crescimento da população</t>
  </si>
  <si>
    <t xml:space="preserve">Percentual da população acima de 60 anos </t>
  </si>
  <si>
    <t>Prevalência de diabetes mellitus tipo 2 em adultos</t>
  </si>
  <si>
    <t>Prevalência de hipertensão arterial em adultos</t>
  </si>
  <si>
    <t>Hospitalizações por Condições Sensíveis à Atenção Primária por 100 mil babitantes</t>
  </si>
  <si>
    <t>Capacidade Instalada</t>
  </si>
  <si>
    <t>Leitos não SUS/100 mil hab</t>
  </si>
  <si>
    <t>Leitos não SUS - UTI /100 mil hab</t>
  </si>
  <si>
    <t>Leitos SUS/100 mil hab</t>
  </si>
  <si>
    <t>Leitos SUS - UTI /100 mil hab</t>
  </si>
  <si>
    <t>Recursos Humanos</t>
  </si>
  <si>
    <t>Cobertura de Agente de Endemias (%)</t>
  </si>
  <si>
    <t>Médicos (Padronizados por Carga Horária, por 1.000 Hab.)</t>
  </si>
  <si>
    <t>Enfermeiros (Padronizados por Carga Horária, por 1.000 Hab.)</t>
  </si>
  <si>
    <t>Oferta de Serviços Especializados</t>
  </si>
  <si>
    <t xml:space="preserve">Nº de Equipamentos RUE </t>
  </si>
  <si>
    <t>CNES</t>
  </si>
  <si>
    <t>Municípios</t>
  </si>
  <si>
    <t xml:space="preserve">Nº de Equipamentos de Regulação </t>
  </si>
  <si>
    <t xml:space="preserve">Nº de Equipamentos RAPS </t>
  </si>
  <si>
    <t>Microrregião</t>
  </si>
  <si>
    <t xml:space="preserve">Nº de Equipamentos Vigilância em Saúde </t>
  </si>
  <si>
    <t>Sugestão SES: RCPD, materno</t>
  </si>
  <si>
    <t>Sugestão SES: CEO</t>
  </si>
  <si>
    <t>Nº tomografos/10.000 hab</t>
  </si>
  <si>
    <t>Nº mamógrafos/10.000 hab</t>
  </si>
  <si>
    <t>Nº radiografos/10.000 hab</t>
  </si>
  <si>
    <t>Municipio</t>
  </si>
  <si>
    <r>
      <rPr>
        <rFont val="Source Sans 3"/>
        <color rgb="FF000000"/>
        <sz val="12.0"/>
      </rPr>
      <t xml:space="preserve">Distância média em quilômetros para </t>
    </r>
    <r>
      <rPr>
        <rFont val="Source Sans 3"/>
        <color rgb="FF000000"/>
        <sz val="12.0"/>
      </rPr>
      <t>hemodiálise</t>
    </r>
  </si>
  <si>
    <r>
      <rPr>
        <rFont val="Source Sans 3"/>
        <color rgb="FF000000"/>
        <sz val="12.0"/>
      </rPr>
      <t xml:space="preserve">Distância média em quilômetros para </t>
    </r>
    <r>
      <rPr>
        <rFont val="Source Sans 3"/>
        <color rgb="FF000000"/>
        <sz val="12.0"/>
      </rPr>
      <t>radioterapia</t>
    </r>
  </si>
  <si>
    <t>Equipamentos de Telessaude</t>
  </si>
  <si>
    <t>Despesas em saude utilizando recursos próprios do município</t>
  </si>
  <si>
    <t>Ieps 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</si>
</sst>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1">
    <font>
      <sz val="10.0"/>
      <color rgb="FF000000"/>
      <name val="Arial"/>
      <scheme val="minor"/>
    </font>
    <font>
      <b/>
      <sz val="16.0"/>
      <color theme="1"/>
      <name val="Arial"/>
      <scheme val="minor"/>
    </font>
    <font>
      <b/>
      <u/>
      <sz val="16.0"/>
      <color rgb="FF0000FF"/>
    </font>
    <font>
      <b/>
      <u/>
      <sz val="16.0"/>
      <color rgb="FF0000FF"/>
    </font>
    <font>
      <b/>
      <u/>
      <sz val="16.0"/>
      <color rgb="FF0000FF"/>
    </font>
    <font>
      <b/>
      <sz val="10.0"/>
      <color theme="1"/>
      <name val="Roboto Condensed"/>
    </font>
    <font>
      <b/>
      <sz val="10.0"/>
      <color rgb="FF000000"/>
      <name val="Roboto Condensed"/>
    </font>
    <font>
      <sz val="10.0"/>
      <color rgb="FF000000"/>
      <name val="Roboto Condensed"/>
    </font>
    <font>
      <sz val="10.0"/>
      <color theme="1"/>
      <name val="Roboto Condensed"/>
    </font>
    <font>
      <color rgb="FF000000"/>
      <name val="&quot;Roboto Condensed&quot;"/>
    </font>
    <font>
      <b/>
      <i/>
      <sz val="40.0"/>
      <color theme="1"/>
      <name val="Source Sans 3"/>
    </font>
    <font>
      <sz val="10.0"/>
      <color theme="1"/>
      <name val="Source Sans 3"/>
    </font>
    <font>
      <b/>
      <sz val="13.0"/>
      <color theme="1"/>
      <name val="Source Sans 3"/>
    </font>
    <font>
      <color theme="1"/>
      <name val="Source Sans 3"/>
    </font>
    <font/>
    <font>
      <color rgb="FF000000"/>
      <name val="Arial"/>
      <scheme val="minor"/>
    </font>
    <font>
      <color rgb="FF000000"/>
      <name val="Source Sans 3"/>
    </font>
    <font>
      <b/>
      <sz val="10.0"/>
      <color theme="1"/>
      <name val="Source Sans 3"/>
    </font>
    <font>
      <b/>
      <color theme="1"/>
      <name val="Source Sans 3"/>
    </font>
    <font>
      <color rgb="FFFFFFFF"/>
      <name val="Source Sans 3"/>
    </font>
    <font>
      <b/>
      <sz val="12.0"/>
      <color theme="1"/>
      <name val="Source Sans 3"/>
    </font>
    <font>
      <b/>
      <sz val="10.0"/>
      <color rgb="FF000000"/>
      <name val="Source Sans 3"/>
    </font>
    <font>
      <sz val="10.0"/>
      <color rgb="FF000000"/>
      <name val="Source Sans 3"/>
    </font>
    <font>
      <sz val="9.0"/>
      <color rgb="FF000000"/>
      <name val="&quot;Google Sans Mono&quot;"/>
    </font>
    <font>
      <sz val="11.0"/>
      <color rgb="FF000000"/>
      <name val="Source Sans 3"/>
    </font>
    <font>
      <b/>
      <color theme="6"/>
      <name val="Source Sans 3"/>
    </font>
    <font>
      <b/>
      <color rgb="FF000000"/>
      <name val="Source Sans 3"/>
    </font>
    <font>
      <b/>
      <sz val="10.0"/>
      <color theme="6"/>
      <name val="Source Sans 3"/>
    </font>
    <font>
      <b/>
      <sz val="10.0"/>
      <color rgb="FFFBBC04"/>
      <name val="Source Sans 3"/>
    </font>
    <font>
      <sz val="10.0"/>
      <color rgb="FFFFFFFF"/>
      <name val="Source Sans 3"/>
    </font>
    <font>
      <color rgb="FFFFFFFF"/>
      <name val="Arial"/>
      <scheme val="minor"/>
    </font>
    <font>
      <b/>
      <sz val="10.0"/>
      <color rgb="FF1155CC"/>
      <name val="Source Sans 3"/>
    </font>
    <font>
      <b/>
      <sz val="11.0"/>
      <color rgb="FF000000"/>
      <name val="Source Sans 3"/>
    </font>
    <font>
      <sz val="11.0"/>
      <color theme="1"/>
      <name val="Source Sans 3"/>
    </font>
    <font>
      <b/>
      <sz val="15.0"/>
      <color rgb="FF000000"/>
      <name val="Source Sans 3"/>
    </font>
    <font>
      <b/>
      <sz val="13.0"/>
      <color rgb="FFFFFFFF"/>
      <name val="Source Sans 3"/>
    </font>
    <font>
      <sz val="9.0"/>
      <color rgb="FF000000"/>
      <name val="Source Sans 3"/>
    </font>
    <font>
      <b/>
      <sz val="13.0"/>
      <color rgb="FF000000"/>
      <name val="Source Sans 3"/>
    </font>
    <font>
      <b/>
      <sz val="12.0"/>
      <color rgb="FF000000"/>
      <name val="Source Sans 3"/>
    </font>
    <font>
      <sz val="12.0"/>
      <color theme="1"/>
      <name val="Source Sans 3"/>
    </font>
    <font>
      <sz val="12.0"/>
      <color rgb="FF000000"/>
      <name val="Source Sans 3"/>
    </font>
    <font>
      <b/>
      <sz val="12.0"/>
      <color rgb="FFFF0000"/>
      <name val="Source Sans 3"/>
    </font>
    <font>
      <b/>
      <sz val="11.0"/>
      <color theme="1"/>
      <name val="Source Sans 3"/>
    </font>
    <font>
      <sz val="11.0"/>
      <color rgb="FF1155CC"/>
      <name val="Source Sans 3"/>
    </font>
    <font>
      <sz val="11.0"/>
      <color rgb="FFFFFFFF"/>
      <name val="Source Sans 3"/>
    </font>
    <font>
      <b/>
      <sz val="11.0"/>
      <color rgb="FFFFFFFF"/>
      <name val="Source Sans 3"/>
    </font>
    <font>
      <sz val="11.0"/>
      <color rgb="FF7E3794"/>
      <name val="Source Sans 3"/>
    </font>
    <font>
      <color theme="1"/>
      <name val="Roboto Condensed"/>
    </font>
    <font>
      <b/>
      <sz val="12.0"/>
      <color rgb="FFFF9900"/>
      <name val="Source Sans 3"/>
    </font>
    <font>
      <strike/>
      <sz val="12.0"/>
      <color theme="1"/>
      <name val="Source Sans 3"/>
    </font>
    <font>
      <b/>
      <strike/>
      <sz val="12.0"/>
      <color rgb="FFFF9900"/>
      <name val="Source Sans 3"/>
    </font>
  </fonts>
  <fills count="8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E67C73"/>
        <bgColor rgb="FFE67C73"/>
      </patternFill>
    </fill>
    <fill>
      <patternFill patternType="solid">
        <fgColor rgb="FFD9D9D9"/>
        <bgColor rgb="FFD9D9D9"/>
      </patternFill>
    </fill>
    <fill>
      <patternFill patternType="solid">
        <fgColor theme="6"/>
        <bgColor theme="6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D9D2E9"/>
        <bgColor rgb="FFD9D2E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FDF3F2"/>
        <bgColor rgb="FFFDF3F2"/>
      </patternFill>
    </fill>
    <fill>
      <patternFill patternType="solid">
        <fgColor rgb="FFD9AFC2"/>
        <bgColor rgb="FFD9AFC2"/>
      </patternFill>
    </fill>
    <fill>
      <patternFill patternType="solid">
        <fgColor rgb="FFAA547F"/>
        <bgColor rgb="FFAA547F"/>
      </patternFill>
    </fill>
    <fill>
      <patternFill patternType="solid">
        <fgColor rgb="FFAF5E86"/>
        <bgColor rgb="FFAF5E86"/>
      </patternFill>
    </fill>
    <fill>
      <patternFill patternType="solid">
        <fgColor rgb="FFE3C2D1"/>
        <bgColor rgb="FFE3C2D1"/>
      </patternFill>
    </fill>
    <fill>
      <patternFill patternType="solid">
        <fgColor rgb="FFD5A8BD"/>
        <bgColor rgb="FFD5A8BD"/>
      </patternFill>
    </fill>
    <fill>
      <patternFill patternType="solid">
        <fgColor rgb="FFCD99B2"/>
        <bgColor rgb="FFCD99B2"/>
      </patternFill>
    </fill>
    <fill>
      <patternFill patternType="solid">
        <fgColor rgb="FFBB7698"/>
        <bgColor rgb="FFBB7698"/>
      </patternFill>
    </fill>
    <fill>
      <patternFill patternType="solid">
        <fgColor rgb="FFC68AA7"/>
        <bgColor rgb="FFC68AA7"/>
      </patternFill>
    </fill>
    <fill>
      <patternFill patternType="solid">
        <fgColor rgb="FFB66C91"/>
        <bgColor rgb="FFB66C91"/>
      </patternFill>
    </fill>
    <fill>
      <patternFill patternType="solid">
        <fgColor rgb="FFDDB8CA"/>
        <bgColor rgb="FFDDB8CA"/>
      </patternFill>
    </fill>
    <fill>
      <patternFill patternType="solid">
        <fgColor rgb="FFCA92AD"/>
        <bgColor rgb="FFCA92AD"/>
      </patternFill>
    </fill>
    <fill>
      <patternFill patternType="solid">
        <fgColor rgb="FFAD5B84"/>
        <bgColor rgb="FFAD5B84"/>
      </patternFill>
    </fill>
    <fill>
      <patternFill patternType="solid">
        <fgColor rgb="FFD09DB5"/>
        <bgColor rgb="FFD09DB5"/>
      </patternFill>
    </fill>
    <fill>
      <patternFill patternType="solid">
        <fgColor rgb="FFC990AB"/>
        <bgColor rgb="FFC990AB"/>
      </patternFill>
    </fill>
    <fill>
      <patternFill patternType="solid">
        <fgColor rgb="FFCA93AE"/>
        <bgColor rgb="FFCA93AE"/>
      </patternFill>
    </fill>
    <fill>
      <patternFill patternType="solid">
        <fgColor rgb="FFD09EB6"/>
        <bgColor rgb="FFD09EB6"/>
      </patternFill>
    </fill>
    <fill>
      <patternFill patternType="solid">
        <fgColor rgb="FFCD98B1"/>
        <bgColor rgb="FFCD98B1"/>
      </patternFill>
    </fill>
    <fill>
      <patternFill patternType="solid">
        <fgColor rgb="FFB86F92"/>
        <bgColor rgb="FFB86F92"/>
      </patternFill>
    </fill>
    <fill>
      <patternFill patternType="solid">
        <fgColor rgb="FFA64D79"/>
        <bgColor rgb="FFA64D79"/>
      </patternFill>
    </fill>
    <fill>
      <patternFill patternType="solid">
        <fgColor rgb="FFEAD0DC"/>
        <bgColor rgb="FFEAD0DC"/>
      </patternFill>
    </fill>
    <fill>
      <patternFill patternType="solid">
        <fgColor rgb="FFDEB9CA"/>
        <bgColor rgb="FFDEB9CA"/>
      </patternFill>
    </fill>
    <fill>
      <patternFill patternType="solid">
        <fgColor rgb="FFAB5781"/>
        <bgColor rgb="FFAB5781"/>
      </patternFill>
    </fill>
    <fill>
      <patternFill patternType="solid">
        <fgColor rgb="FFB3668C"/>
        <bgColor rgb="FFB3668C"/>
      </patternFill>
    </fill>
    <fill>
      <patternFill patternType="solid">
        <fgColor rgb="FFB76D91"/>
        <bgColor rgb="FFB76D91"/>
      </patternFill>
    </fill>
    <fill>
      <patternFill patternType="solid">
        <fgColor rgb="FFE2C1D0"/>
        <bgColor rgb="FFE2C1D0"/>
      </patternFill>
    </fill>
    <fill>
      <patternFill patternType="solid">
        <fgColor rgb="FFE6C8D5"/>
        <bgColor rgb="FFE6C8D5"/>
      </patternFill>
    </fill>
    <fill>
      <patternFill patternType="solid">
        <fgColor rgb="FFC78DA9"/>
        <bgColor rgb="FFC78DA9"/>
      </patternFill>
    </fill>
    <fill>
      <patternFill patternType="solid">
        <fgColor rgb="FFC181A0"/>
        <bgColor rgb="FFC181A0"/>
      </patternFill>
    </fill>
    <fill>
      <patternFill patternType="solid">
        <fgColor rgb="FFD1A1B8"/>
        <bgColor rgb="FFD1A1B8"/>
      </patternFill>
    </fill>
    <fill>
      <patternFill patternType="solid">
        <fgColor rgb="FFBD799A"/>
        <bgColor rgb="FFBD799A"/>
      </patternFill>
    </fill>
    <fill>
      <patternFill patternType="solid">
        <fgColor rgb="FFCF9CB4"/>
        <bgColor rgb="FFCF9CB4"/>
      </patternFill>
    </fill>
    <fill>
      <patternFill patternType="solid">
        <fgColor rgb="FFCE9AB3"/>
        <bgColor rgb="FFCE9AB3"/>
      </patternFill>
    </fill>
    <fill>
      <patternFill patternType="solid">
        <fgColor rgb="FFDEBACB"/>
        <bgColor rgb="FFDEBACB"/>
      </patternFill>
    </fill>
    <fill>
      <patternFill patternType="solid">
        <fgColor rgb="FFD9B0C3"/>
        <bgColor rgb="FFD9B0C3"/>
      </patternFill>
    </fill>
    <fill>
      <patternFill patternType="solid">
        <fgColor rgb="FFEAD1DC"/>
        <bgColor rgb="FFEAD1DC"/>
      </patternFill>
    </fill>
    <fill>
      <patternFill patternType="solid">
        <fgColor rgb="FFDCB6C8"/>
        <bgColor rgb="FFDCB6C8"/>
      </patternFill>
    </fill>
    <fill>
      <patternFill patternType="solid">
        <fgColor rgb="FFD6A9BE"/>
        <bgColor rgb="FFD6A9BE"/>
      </patternFill>
    </fill>
    <fill>
      <patternFill patternType="solid">
        <fgColor rgb="FFD1A0B8"/>
        <bgColor rgb="FFD1A0B8"/>
      </patternFill>
    </fill>
    <fill>
      <patternFill patternType="solid">
        <fgColor rgb="FFC283A2"/>
        <bgColor rgb="FFC283A2"/>
      </patternFill>
    </fill>
    <fill>
      <patternFill patternType="solid">
        <fgColor rgb="FFC284A2"/>
        <bgColor rgb="FFC284A2"/>
      </patternFill>
    </fill>
    <fill>
      <patternFill patternType="solid">
        <fgColor rgb="FFE4C4D2"/>
        <bgColor rgb="FFE4C4D2"/>
      </patternFill>
    </fill>
    <fill>
      <patternFill patternType="solid">
        <fgColor rgb="FFE3C3D1"/>
        <bgColor rgb="FFE3C3D1"/>
      </patternFill>
    </fill>
    <fill>
      <patternFill patternType="solid">
        <fgColor rgb="FFAD5A83"/>
        <bgColor rgb="FFAD5A83"/>
      </patternFill>
    </fill>
    <fill>
      <patternFill patternType="solid">
        <fgColor rgb="FFD1A0B7"/>
        <bgColor rgb="FFD1A0B7"/>
      </patternFill>
    </fill>
    <fill>
      <patternFill patternType="solid">
        <fgColor rgb="FFE8CDD9"/>
        <bgColor rgb="FFE8CDD9"/>
      </patternFill>
    </fill>
    <fill>
      <patternFill patternType="solid">
        <fgColor rgb="FFBF7E9E"/>
        <bgColor rgb="FFBF7E9E"/>
      </patternFill>
    </fill>
    <fill>
      <patternFill patternType="solid">
        <fgColor rgb="FFC07F9E"/>
        <bgColor rgb="FFC07F9E"/>
      </patternFill>
    </fill>
    <fill>
      <patternFill patternType="solid">
        <fgColor rgb="FFDBB3C6"/>
        <bgColor rgb="FFDBB3C6"/>
      </patternFill>
    </fill>
    <fill>
      <patternFill patternType="solid">
        <fgColor rgb="FFCE9BB4"/>
        <bgColor rgb="FFCE9BB4"/>
      </patternFill>
    </fill>
    <fill>
      <patternFill patternType="solid">
        <fgColor rgb="FFCF9BB4"/>
        <bgColor rgb="FFCF9BB4"/>
      </patternFill>
    </fill>
    <fill>
      <patternFill patternType="solid">
        <fgColor rgb="FFC283A1"/>
        <bgColor rgb="FFC283A1"/>
      </patternFill>
    </fill>
    <fill>
      <patternFill patternType="solid">
        <fgColor rgb="FFC78CA8"/>
        <bgColor rgb="FFC78CA8"/>
      </patternFill>
    </fill>
    <fill>
      <patternFill patternType="solid">
        <fgColor rgb="FFA9537D"/>
        <bgColor rgb="FFA9537D"/>
      </patternFill>
    </fill>
    <fill>
      <patternFill patternType="solid">
        <fgColor rgb="FFB06087"/>
        <bgColor rgb="FFB06087"/>
      </patternFill>
    </fill>
    <fill>
      <patternFill patternType="solid">
        <fgColor rgb="FFDDB7C9"/>
        <bgColor rgb="FFDDB7C9"/>
      </patternFill>
    </fill>
    <fill>
      <patternFill patternType="solid">
        <fgColor rgb="FFC589A6"/>
        <bgColor rgb="FFC589A6"/>
      </patternFill>
    </fill>
    <fill>
      <patternFill patternType="solid">
        <fgColor rgb="FFC1809F"/>
        <bgColor rgb="FFC1809F"/>
      </patternFill>
    </fill>
    <fill>
      <patternFill patternType="solid">
        <fgColor rgb="FFD7ABC0"/>
        <bgColor rgb="FFD7ABC0"/>
      </patternFill>
    </fill>
    <fill>
      <patternFill patternType="solid">
        <fgColor rgb="FFA9527D"/>
        <bgColor rgb="FFA9527D"/>
      </patternFill>
    </fill>
    <fill>
      <patternFill patternType="solid">
        <fgColor rgb="FFBB7597"/>
        <bgColor rgb="FFBB7597"/>
      </patternFill>
    </fill>
    <fill>
      <patternFill patternType="solid">
        <fgColor rgb="FFCC97B1"/>
        <bgColor rgb="FFCC97B1"/>
      </patternFill>
    </fill>
    <fill>
      <patternFill patternType="solid">
        <fgColor rgb="FFD4A6BC"/>
        <bgColor rgb="FFD4A6BC"/>
      </patternFill>
    </fill>
    <fill>
      <patternFill patternType="solid">
        <fgColor rgb="FFE3C4D2"/>
        <bgColor rgb="FFE3C4D2"/>
      </patternFill>
    </fill>
    <fill>
      <patternFill patternType="solid">
        <fgColor rgb="FFD09FB6"/>
        <bgColor rgb="FFD09FB6"/>
      </patternFill>
    </fill>
    <fill>
      <patternFill patternType="solid">
        <fgColor rgb="FFA9537E"/>
        <bgColor rgb="FFA9537E"/>
      </patternFill>
    </fill>
    <fill>
      <patternFill patternType="solid">
        <fgColor rgb="FFD9AFC3"/>
        <bgColor rgb="FFD9AFC3"/>
      </patternFill>
    </fill>
    <fill>
      <patternFill patternType="solid">
        <fgColor rgb="FFF4CCCC"/>
        <bgColor rgb="FFF4CCCC"/>
      </patternFill>
    </fill>
  </fills>
  <borders count="6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FFFFFF"/>
      </right>
      <top style="thick">
        <color rgb="FF000000"/>
      </top>
      <bottom style="thick">
        <color rgb="FF000000"/>
      </bottom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FFFFFF"/>
      </right>
      <top style="thick">
        <color rgb="FF000000"/>
      </top>
      <bottom style="thick">
        <color rgb="FFFFFFFF"/>
      </bottom>
    </border>
    <border>
      <left style="thick">
        <color rgb="FFFFFFFF"/>
      </left>
      <right style="thick">
        <color rgb="FF000000"/>
      </right>
      <bottom style="thick">
        <color rgb="FFFFFFFF"/>
      </bottom>
    </border>
    <border>
      <left style="thick">
        <color rgb="FF000000"/>
      </left>
      <right style="thick">
        <color rgb="FFFFFFFF"/>
      </right>
      <bottom style="thick">
        <color rgb="FFFFFFFF"/>
      </bottom>
    </border>
    <border>
      <right style="thick">
        <color rgb="FF000000"/>
      </right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FFFFFF"/>
      </bottom>
    </border>
    <border>
      <left style="thick">
        <color rgb="FF000000"/>
      </left>
      <right style="thick">
        <color rgb="FFFFFFFF"/>
      </right>
      <top style="thick">
        <color rgb="FFFFFFFF"/>
      </top>
    </border>
    <border>
      <left style="thick">
        <color rgb="FF000000"/>
      </left>
      <right style="thick">
        <color rgb="FFFFFFFF"/>
      </right>
      <top style="thick">
        <color rgb="FFFFFFFF"/>
      </top>
      <bottom style="thick">
        <color rgb="FF000000"/>
      </bottom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000000"/>
      </bottom>
    </border>
    <border>
      <right style="thick">
        <color rgb="FFFFFFFF"/>
      </right>
      <top style="thick">
        <color rgb="FF000000"/>
      </top>
      <bottom style="thick">
        <color rgb="FF000000"/>
      </bottom>
    </border>
    <border>
      <left style="thick">
        <color rgb="FFFFFFFF"/>
      </left>
      <right style="thick">
        <color rgb="FFFFFFFF"/>
      </right>
      <top style="thick">
        <color rgb="FF000000"/>
      </top>
      <bottom style="thick">
        <color rgb="FF000000"/>
      </bottom>
    </border>
    <border>
      <right style="thin">
        <color rgb="FFFFFFFF"/>
      </right>
    </border>
    <border>
      <right style="thin">
        <color rgb="FFFFFFFF"/>
      </right>
      <top style="thick">
        <color rgb="FF000000"/>
      </top>
    </border>
    <border>
      <right style="thin">
        <color rgb="FFFFFFFF"/>
      </right>
      <bottom style="thick">
        <color rgb="FF000000"/>
      </bottom>
    </border>
    <border>
      <top style="thick">
        <color rgb="FFB7B7B7"/>
      </top>
      <bottom style="thick">
        <color rgb="FFB7B7B7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FFFFFF"/>
      </left>
      <bottom style="thick">
        <color rgb="FFFFFFFF"/>
      </bottom>
    </border>
    <border>
      <left style="thick">
        <color rgb="FFFFFFFF"/>
      </left>
      <bottom style="thick">
        <color rgb="FF000000"/>
      </bottom>
    </border>
    <border>
      <left style="thick">
        <color rgb="FFFFFFFF"/>
      </left>
      <right style="thick">
        <color rgb="FF000000"/>
      </right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ck">
        <color rgb="FF434343"/>
      </left>
      <right style="thin">
        <color rgb="FFFFFFFF"/>
      </right>
      <top style="thick">
        <color rgb="FF434343"/>
      </top>
      <bottom style="thick">
        <color rgb="FF000000"/>
      </bottom>
    </border>
    <border>
      <left style="thin">
        <color rgb="FFFFFFFF"/>
      </left>
      <right style="thin">
        <color rgb="FFFFFFFF"/>
      </right>
      <top style="thick">
        <color rgb="FF434343"/>
      </top>
      <bottom style="thick">
        <color rgb="FF000000"/>
      </bottom>
    </border>
    <border>
      <left style="thick">
        <color rgb="FF000000"/>
      </left>
      <right style="thin">
        <color rgb="FFFFFFFF"/>
      </right>
      <top style="thick">
        <color rgb="FF434343"/>
      </top>
      <bottom style="thick">
        <color rgb="FF000000"/>
      </bottom>
    </border>
    <border>
      <left style="thin">
        <color rgb="FFFFFFFF"/>
      </left>
      <top style="thick">
        <color rgb="FF434343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ck">
        <color rgb="FF434343"/>
      </top>
      <bottom style="thick">
        <color rgb="FF000000"/>
      </bottom>
    </border>
    <border>
      <left style="thick">
        <color rgb="FF434343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left style="thick">
        <color rgb="FF434343"/>
      </left>
      <right style="thin">
        <color rgb="FFFFFFFF"/>
      </right>
      <top style="thin">
        <color rgb="FFFFFFFF"/>
      </top>
      <bottom style="thick">
        <color rgb="FF434343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434343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thick">
        <color rgb="FF434343"/>
      </bottom>
    </border>
    <border>
      <left style="thin">
        <color rgb="FFFFFFFF"/>
      </left>
      <top style="thin">
        <color rgb="FFFFFFFF"/>
      </top>
      <bottom style="thick">
        <color rgb="FF434343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434343"/>
      </bottom>
    </border>
    <border>
      <right style="medium">
        <color rgb="FF000000"/>
      </right>
    </border>
    <border>
      <right style="thin">
        <color rgb="FFFFFFFF"/>
      </right>
      <top style="thin">
        <color rgb="FFFFFFFF"/>
      </top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ck">
        <color rgb="FFFFFFFF"/>
      </left>
      <right style="thick">
        <color rgb="FFFFFFFF"/>
      </right>
      <bottom style="thick">
        <color rgb="FFFFFFFF"/>
      </bottom>
    </border>
  </borders>
  <cellStyleXfs count="1">
    <xf borderId="0" fillId="0" fontId="0" numFmtId="0" applyAlignment="1" applyFont="1"/>
  </cellStyleXfs>
  <cellXfs count="5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2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3" fontId="3" numFmtId="0" xfId="0" applyAlignment="1" applyFill="1" applyFont="1">
      <alignment readingOrder="0"/>
    </xf>
    <xf borderId="0" fillId="4" fontId="4" numFmtId="0" xfId="0" applyAlignment="1" applyFill="1" applyFont="1">
      <alignment readingOrder="0"/>
    </xf>
    <xf borderId="1" fillId="5" fontId="5" numFmtId="0" xfId="0" applyAlignment="1" applyBorder="1" applyFill="1" applyFont="1">
      <alignment horizontal="left" readingOrder="0" vertical="center"/>
    </xf>
    <xf borderId="1" fillId="5" fontId="6" numFmtId="0" xfId="0" applyAlignment="1" applyBorder="1" applyFont="1">
      <alignment horizontal="left" readingOrder="0"/>
    </xf>
    <xf borderId="1" fillId="5" fontId="5" numFmtId="0" xfId="0" applyAlignment="1" applyBorder="1" applyFont="1">
      <alignment horizontal="center" readingOrder="0" vertical="center"/>
    </xf>
    <xf borderId="2" fillId="6" fontId="5" numFmtId="0" xfId="0" applyAlignment="1" applyBorder="1" applyFill="1" applyFont="1">
      <alignment horizontal="left" readingOrder="0" vertical="center"/>
    </xf>
    <xf borderId="3" fillId="6" fontId="5" numFmtId="2" xfId="0" applyAlignment="1" applyBorder="1" applyFont="1" applyNumberFormat="1">
      <alignment horizontal="left" readingOrder="0" vertical="center"/>
    </xf>
    <xf borderId="3" fillId="6" fontId="6" numFmtId="0" xfId="0" applyAlignment="1" applyBorder="1" applyFont="1">
      <alignment horizontal="center" readingOrder="0"/>
    </xf>
    <xf borderId="3" fillId="6" fontId="5" numFmtId="0" xfId="0" applyAlignment="1" applyBorder="1" applyFont="1">
      <alignment horizontal="left" readingOrder="0" vertical="center"/>
    </xf>
    <xf borderId="3" fillId="6" fontId="5" numFmtId="0" xfId="0" applyAlignment="1" applyBorder="1" applyFont="1">
      <alignment horizontal="center" readingOrder="0" vertical="center"/>
    </xf>
    <xf borderId="4" fillId="6" fontId="5" numFmtId="0" xfId="0" applyAlignment="1" applyBorder="1" applyFont="1">
      <alignment horizontal="left" readingOrder="0" vertical="center"/>
    </xf>
    <xf borderId="1" fillId="0" fontId="7" numFmtId="0" xfId="0" applyAlignment="1" applyBorder="1" applyFont="1">
      <alignment horizontal="left" readingOrder="0" shrinkToFit="0" wrapText="1"/>
    </xf>
    <xf borderId="1" fillId="0" fontId="8" numFmtId="2" xfId="0" applyAlignment="1" applyBorder="1" applyFont="1" applyNumberFormat="1">
      <alignment horizontal="center" readingOrder="0" vertical="center"/>
    </xf>
    <xf borderId="1" fillId="0" fontId="8" numFmtId="0" xfId="0" applyAlignment="1" applyBorder="1" applyFont="1">
      <alignment horizontal="left" readingOrder="0" vertical="center"/>
    </xf>
    <xf borderId="1" fillId="0" fontId="8" numFmtId="0" xfId="0" applyAlignment="1" applyBorder="1" applyFont="1">
      <alignment horizontal="center" readingOrder="0" vertical="center"/>
    </xf>
    <xf borderId="1" fillId="7" fontId="9" numFmtId="0" xfId="0" applyAlignment="1" applyBorder="1" applyFill="1" applyFont="1">
      <alignment horizontal="left" readingOrder="0" shrinkToFit="0" wrapText="1"/>
    </xf>
    <xf borderId="1" fillId="0" fontId="9" numFmtId="0" xfId="0" applyAlignment="1" applyBorder="1" applyFont="1">
      <alignment horizontal="left" readingOrder="0" shrinkToFit="0" wrapText="1"/>
    </xf>
    <xf borderId="1" fillId="0" fontId="7" numFmtId="0" xfId="0" applyAlignment="1" applyBorder="1" applyFont="1">
      <alignment horizontal="left" readingOrder="0" vertical="center"/>
    </xf>
    <xf borderId="1" fillId="0" fontId="7" numFmtId="0" xfId="0" applyAlignment="1" applyBorder="1" applyFont="1">
      <alignment horizontal="center" readingOrder="0" vertical="center"/>
    </xf>
    <xf borderId="1" fillId="0" fontId="7" numFmtId="2" xfId="0" applyAlignment="1" applyBorder="1" applyFont="1" applyNumberFormat="1">
      <alignment horizontal="center" readingOrder="0" vertical="center"/>
    </xf>
    <xf borderId="3" fillId="6" fontId="6" numFmtId="2" xfId="0" applyAlignment="1" applyBorder="1" applyFont="1" applyNumberFormat="1">
      <alignment horizontal="center" readingOrder="0"/>
    </xf>
    <xf borderId="1" fillId="8" fontId="8" numFmtId="0" xfId="0" applyAlignment="1" applyBorder="1" applyFill="1" applyFont="1">
      <alignment horizontal="left" readingOrder="0" vertical="center"/>
    </xf>
    <xf borderId="1" fillId="0" fontId="9" numFmtId="2" xfId="0" applyAlignment="1" applyBorder="1" applyFont="1" applyNumberFormat="1">
      <alignment horizontal="center" readingOrder="0" shrinkToFit="0" wrapText="1"/>
    </xf>
    <xf borderId="1" fillId="0" fontId="8" numFmtId="0" xfId="0" applyAlignment="1" applyBorder="1" applyFont="1">
      <alignment horizontal="left" readingOrder="0" shrinkToFit="0" textRotation="0" vertical="center" wrapText="1"/>
    </xf>
    <xf borderId="3" fillId="6" fontId="8" numFmtId="2" xfId="0" applyAlignment="1" applyBorder="1" applyFont="1" applyNumberFormat="1">
      <alignment horizontal="center" readingOrder="0" shrinkToFit="0" textRotation="0" vertical="center" wrapText="1"/>
    </xf>
    <xf borderId="3" fillId="6" fontId="8" numFmtId="0" xfId="0" applyAlignment="1" applyBorder="1" applyFont="1">
      <alignment horizontal="left" readingOrder="0" vertical="center"/>
    </xf>
    <xf borderId="3" fillId="6" fontId="8" numFmtId="0" xfId="0" applyAlignment="1" applyBorder="1" applyFont="1">
      <alignment horizontal="center" readingOrder="0" vertical="center"/>
    </xf>
    <xf borderId="4" fillId="6" fontId="8" numFmtId="0" xfId="0" applyAlignment="1" applyBorder="1" applyFont="1">
      <alignment horizontal="left" readingOrder="0" shrinkToFit="0" vertical="center" wrapText="1"/>
    </xf>
    <xf borderId="1" fillId="0" fontId="8" numFmtId="2" xfId="0" applyAlignment="1" applyBorder="1" applyFont="1" applyNumberFormat="1">
      <alignment horizontal="center" readingOrder="0" shrinkToFit="0" textRotation="0" vertical="center" wrapText="1"/>
    </xf>
    <xf borderId="1" fillId="0" fontId="8" numFmtId="0" xfId="0" applyAlignment="1" applyBorder="1" applyFont="1">
      <alignment horizontal="center" readingOrder="0" shrinkToFit="0" textRotation="0" vertical="center" wrapText="1"/>
    </xf>
    <xf borderId="0" fillId="0" fontId="9" numFmtId="0" xfId="0" applyAlignment="1" applyFont="1">
      <alignment readingOrder="0"/>
    </xf>
    <xf borderId="0" fillId="0" fontId="10" numFmtId="0" xfId="0" applyAlignment="1" applyFont="1">
      <alignment horizontal="center" readingOrder="0" shrinkToFit="0" vertical="center" wrapText="1"/>
    </xf>
    <xf borderId="5" fillId="0" fontId="11" numFmtId="0" xfId="0" applyAlignment="1" applyBorder="1" applyFont="1">
      <alignment horizontal="center" readingOrder="0" shrinkToFit="0" vertical="center" wrapText="1"/>
    </xf>
    <xf borderId="5" fillId="0" fontId="11" numFmtId="0" xfId="0" applyBorder="1" applyFont="1"/>
    <xf borderId="0" fillId="0" fontId="12" numFmtId="0" xfId="0" applyAlignment="1" applyFont="1">
      <alignment horizontal="center" readingOrder="0" shrinkToFit="0" vertical="center" wrapText="1"/>
    </xf>
    <xf borderId="0" fillId="0" fontId="13" numFmtId="0" xfId="0" applyFont="1"/>
    <xf borderId="6" fillId="9" fontId="12" numFmtId="0" xfId="0" applyAlignment="1" applyBorder="1" applyFill="1" applyFont="1">
      <alignment horizontal="center" readingOrder="0" shrinkToFit="0" vertical="center" wrapText="1"/>
    </xf>
    <xf borderId="7" fillId="0" fontId="14" numFmtId="0" xfId="0" applyBorder="1" applyFont="1"/>
    <xf borderId="8" fillId="0" fontId="14" numFmtId="0" xfId="0" applyBorder="1" applyFont="1"/>
    <xf borderId="6" fillId="9" fontId="13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6" numFmtId="4" xfId="0" applyFont="1" applyNumberFormat="1"/>
    <xf borderId="0" fillId="0" fontId="15" numFmtId="0" xfId="0" applyFont="1"/>
    <xf borderId="0" fillId="0" fontId="16" numFmtId="0" xfId="0" applyFont="1"/>
    <xf borderId="0" fillId="0" fontId="16" numFmtId="2" xfId="0" applyFont="1" applyNumberFormat="1"/>
    <xf borderId="0" fillId="0" fontId="17" numFmtId="0" xfId="0" applyAlignment="1" applyFont="1">
      <alignment horizontal="center" readingOrder="0" shrinkToFit="0" vertical="center" wrapText="1"/>
    </xf>
    <xf borderId="7" fillId="9" fontId="12" numFmtId="0" xfId="0" applyAlignment="1" applyBorder="1" applyFont="1">
      <alignment horizontal="center" readingOrder="0" shrinkToFit="0" vertical="center" wrapText="1"/>
    </xf>
    <xf borderId="6" fillId="9" fontId="12" numFmtId="164" xfId="0" applyAlignment="1" applyBorder="1" applyFont="1" applyNumberFormat="1">
      <alignment horizontal="center" readingOrder="0" shrinkToFit="0" vertical="center" wrapText="1"/>
    </xf>
    <xf borderId="9" fillId="9" fontId="13" numFmtId="0" xfId="0" applyAlignment="1" applyBorder="1" applyFont="1">
      <alignment horizontal="center" readingOrder="0" shrinkToFit="0" vertical="center" wrapText="1"/>
    </xf>
    <xf borderId="9" fillId="0" fontId="14" numFmtId="0" xfId="0" applyBorder="1" applyFont="1"/>
    <xf borderId="10" fillId="9" fontId="18" numFmtId="0" xfId="0" applyAlignment="1" applyBorder="1" applyFont="1">
      <alignment horizontal="center" readingOrder="0" shrinkToFit="0" vertical="center" wrapText="1"/>
    </xf>
    <xf borderId="11" fillId="0" fontId="14" numFmtId="0" xfId="0" applyBorder="1" applyFont="1"/>
    <xf borderId="0" fillId="0" fontId="19" numFmtId="0" xfId="0" applyFont="1"/>
    <xf borderId="6" fillId="0" fontId="17" numFmtId="0" xfId="0" applyAlignment="1" applyBorder="1" applyFont="1">
      <alignment horizontal="center" readingOrder="0" vertical="center"/>
    </xf>
    <xf borderId="0" fillId="0" fontId="17" numFmtId="0" xfId="0" applyAlignment="1" applyFont="1">
      <alignment horizontal="center" readingOrder="0" vertical="center"/>
    </xf>
    <xf borderId="9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2" fillId="0" fontId="17" numFmtId="0" xfId="0" applyAlignment="1" applyBorder="1" applyFont="1">
      <alignment horizontal="center" readingOrder="0" vertical="center"/>
    </xf>
    <xf borderId="13" fillId="0" fontId="14" numFmtId="0" xfId="0" applyBorder="1" applyFont="1"/>
    <xf borderId="14" fillId="0" fontId="14" numFmtId="0" xfId="0" applyBorder="1" applyFont="1"/>
    <xf borderId="15" fillId="0" fontId="21" numFmtId="0" xfId="0" applyAlignment="1" applyBorder="1" applyFont="1">
      <alignment horizontal="center" readingOrder="0" shrinkToFit="0" vertical="center" wrapText="1"/>
    </xf>
    <xf borderId="16" fillId="0" fontId="21" numFmtId="0" xfId="0" applyAlignment="1" applyBorder="1" applyFont="1">
      <alignment horizontal="center" readingOrder="0" shrinkToFit="0" vertical="center" wrapText="1"/>
    </xf>
    <xf borderId="0" fillId="0" fontId="21" numFmtId="0" xfId="0" applyAlignment="1" applyFont="1">
      <alignment horizontal="center" readingOrder="0" shrinkToFit="0" vertical="center" wrapText="1"/>
    </xf>
    <xf borderId="7" fillId="0" fontId="21" numFmtId="0" xfId="0" applyAlignment="1" applyBorder="1" applyFont="1">
      <alignment horizontal="center" readingOrder="0" shrinkToFit="0" vertical="center" wrapText="1"/>
    </xf>
    <xf borderId="17" fillId="0" fontId="13" numFmtId="0" xfId="0" applyAlignment="1" applyBorder="1" applyFont="1">
      <alignment horizontal="center" readingOrder="0" shrinkToFit="0" vertical="center" wrapText="1"/>
    </xf>
    <xf borderId="6" fillId="0" fontId="21" numFmtId="0" xfId="0" applyAlignment="1" applyBorder="1" applyFont="1">
      <alignment horizontal="center" readingOrder="0" shrinkToFit="0" vertical="center" wrapText="1"/>
    </xf>
    <xf borderId="8" fillId="0" fontId="21" numFmtId="0" xfId="0" applyAlignment="1" applyBorder="1" applyFont="1">
      <alignment horizontal="center" readingOrder="0" shrinkToFit="0" vertical="center" wrapText="1"/>
    </xf>
    <xf borderId="18" fillId="0" fontId="22" numFmtId="0" xfId="0" applyAlignment="1" applyBorder="1" applyFont="1">
      <alignment readingOrder="0" shrinkToFit="0" vertical="bottom" wrapText="0"/>
    </xf>
    <xf borderId="19" fillId="10" fontId="23" numFmtId="2" xfId="0" applyBorder="1" applyFill="1" applyFont="1" applyNumberFormat="1"/>
    <xf borderId="20" fillId="0" fontId="24" numFmtId="0" xfId="0" applyAlignment="1" applyBorder="1" applyFont="1">
      <alignment readingOrder="0" shrinkToFit="0" vertical="bottom" wrapText="0"/>
    </xf>
    <xf borderId="0" fillId="10" fontId="23" numFmtId="2" xfId="0" applyFont="1" applyNumberFormat="1"/>
    <xf borderId="12" fillId="0" fontId="13" numFmtId="0" xfId="0" applyAlignment="1" applyBorder="1" applyFont="1">
      <alignment readingOrder="0"/>
    </xf>
    <xf borderId="13" fillId="0" fontId="16" numFmtId="2" xfId="0" applyAlignment="1" applyBorder="1" applyFont="1" applyNumberFormat="1">
      <alignment horizontal="center" readingOrder="0"/>
    </xf>
    <xf borderId="17" fillId="0" fontId="13" numFmtId="2" xfId="0" applyAlignment="1" applyBorder="1" applyFont="1" applyNumberFormat="1">
      <alignment horizontal="center" readingOrder="0"/>
    </xf>
    <xf borderId="17" fillId="0" fontId="25" numFmtId="0" xfId="0" applyAlignment="1" applyBorder="1" applyFont="1">
      <alignment readingOrder="0"/>
    </xf>
    <xf borderId="21" fillId="10" fontId="23" numFmtId="2" xfId="0" applyBorder="1" applyFont="1" applyNumberFormat="1"/>
    <xf borderId="22" fillId="0" fontId="22" numFmtId="0" xfId="0" applyAlignment="1" applyBorder="1" applyFont="1">
      <alignment readingOrder="0" shrinkToFit="0" vertical="bottom" wrapText="0"/>
    </xf>
    <xf borderId="23" fillId="10" fontId="23" numFmtId="2" xfId="0" applyBorder="1" applyFont="1" applyNumberFormat="1"/>
    <xf borderId="22" fillId="0" fontId="24" numFmtId="0" xfId="0" applyAlignment="1" applyBorder="1" applyFont="1">
      <alignment readingOrder="0" shrinkToFit="0" vertical="bottom" wrapText="0"/>
    </xf>
    <xf borderId="17" fillId="0" fontId="13" numFmtId="0" xfId="0" applyAlignment="1" applyBorder="1" applyFont="1">
      <alignment readingOrder="0"/>
    </xf>
    <xf borderId="0" fillId="0" fontId="16" numFmtId="2" xfId="0" applyAlignment="1" applyFont="1" applyNumberFormat="1">
      <alignment horizontal="center" readingOrder="0"/>
    </xf>
    <xf borderId="17" fillId="0" fontId="16" numFmtId="0" xfId="0" applyAlignment="1" applyBorder="1" applyFont="1">
      <alignment readingOrder="0"/>
    </xf>
    <xf borderId="0" fillId="0" fontId="13" numFmtId="0" xfId="0" applyAlignment="1" applyFont="1">
      <alignment readingOrder="0"/>
    </xf>
    <xf borderId="9" fillId="0" fontId="16" numFmtId="2" xfId="0" applyAlignment="1" applyBorder="1" applyFont="1" applyNumberFormat="1">
      <alignment horizontal="center" readingOrder="0"/>
    </xf>
    <xf borderId="9" fillId="0" fontId="13" numFmtId="0" xfId="0" applyAlignment="1" applyBorder="1" applyFont="1">
      <alignment readingOrder="0"/>
    </xf>
    <xf borderId="13" fillId="0" fontId="13" numFmtId="0" xfId="0" applyAlignment="1" applyBorder="1" applyFont="1">
      <alignment readingOrder="0"/>
    </xf>
    <xf borderId="14" fillId="10" fontId="23" numFmtId="2" xfId="0" applyBorder="1" applyFont="1" applyNumberFormat="1"/>
    <xf borderId="24" fillId="0" fontId="24" numFmtId="0" xfId="0" applyAlignment="1" applyBorder="1" applyFont="1">
      <alignment readingOrder="0" shrinkToFit="0" vertical="bottom" wrapText="0"/>
    </xf>
    <xf borderId="23" fillId="10" fontId="22" numFmtId="2" xfId="0" applyBorder="1" applyFont="1" applyNumberFormat="1"/>
    <xf borderId="0" fillId="10" fontId="22" numFmtId="2" xfId="0" applyFont="1" applyNumberFormat="1"/>
    <xf borderId="17" fillId="0" fontId="13" numFmtId="0" xfId="0" applyBorder="1" applyFont="1"/>
    <xf borderId="25" fillId="0" fontId="22" numFmtId="0" xfId="0" applyAlignment="1" applyBorder="1" applyFont="1">
      <alignment readingOrder="0" shrinkToFit="0" vertical="bottom" wrapText="0"/>
    </xf>
    <xf borderId="26" fillId="10" fontId="23" numFmtId="2" xfId="0" applyBorder="1" applyFont="1" applyNumberFormat="1"/>
    <xf borderId="10" fillId="0" fontId="13" numFmtId="0" xfId="0" applyBorder="1" applyFont="1"/>
    <xf borderId="26" fillId="10" fontId="22" numFmtId="2" xfId="0" applyBorder="1" applyFont="1" applyNumberFormat="1"/>
    <xf borderId="10" fillId="0" fontId="13" numFmtId="0" xfId="0" applyAlignment="1" applyBorder="1" applyFont="1">
      <alignment readingOrder="0"/>
    </xf>
    <xf borderId="0" fillId="0" fontId="13" numFmtId="2" xfId="0" applyAlignment="1" applyFont="1" applyNumberFormat="1">
      <alignment horizontal="center" readingOrder="0"/>
    </xf>
    <xf borderId="10" fillId="0" fontId="25" numFmtId="0" xfId="0" applyAlignment="1" applyBorder="1" applyFont="1">
      <alignment readingOrder="0"/>
    </xf>
    <xf borderId="11" fillId="10" fontId="23" numFmtId="2" xfId="0" applyBorder="1" applyFont="1" applyNumberFormat="1"/>
    <xf borderId="0" fillId="0" fontId="13" numFmtId="2" xfId="0" applyAlignment="1" applyFont="1" applyNumberFormat="1">
      <alignment readingOrder="0"/>
    </xf>
    <xf borderId="0" fillId="0" fontId="13" numFmtId="2" xfId="0" applyFont="1" applyNumberFormat="1"/>
    <xf borderId="15" fillId="0" fontId="21" numFmtId="0" xfId="0" applyAlignment="1" applyBorder="1" applyFont="1">
      <alignment readingOrder="0" shrinkToFit="0" vertical="top" wrapText="1"/>
    </xf>
    <xf borderId="16" fillId="0" fontId="21" numFmtId="0" xfId="0" applyAlignment="1" applyBorder="1" applyFont="1">
      <alignment readingOrder="0" shrinkToFit="0" vertical="top" wrapText="1"/>
    </xf>
    <xf borderId="27" fillId="0" fontId="21" numFmtId="0" xfId="0" applyAlignment="1" applyBorder="1" applyFont="1">
      <alignment readingOrder="0" shrinkToFit="0" vertical="top" wrapText="1"/>
    </xf>
    <xf borderId="28" fillId="0" fontId="21" numFmtId="0" xfId="0" applyAlignment="1" applyBorder="1" applyFont="1">
      <alignment readingOrder="0" shrinkToFit="0" vertical="top" wrapText="1"/>
    </xf>
    <xf borderId="15" fillId="0" fontId="26" numFmtId="0" xfId="0" applyAlignment="1" applyBorder="1" applyFont="1">
      <alignment readingOrder="0" shrinkToFit="0" vertical="top" wrapText="1"/>
    </xf>
    <xf borderId="16" fillId="0" fontId="26" numFmtId="0" xfId="0" applyAlignment="1" applyBorder="1" applyFont="1">
      <alignment readingOrder="0" shrinkToFit="0" vertical="top" wrapText="1"/>
    </xf>
    <xf borderId="27" fillId="0" fontId="26" numFmtId="0" xfId="0" applyAlignment="1" applyBorder="1" applyFont="1">
      <alignment readingOrder="0" shrinkToFit="0" vertical="top" wrapText="1"/>
    </xf>
    <xf borderId="28" fillId="0" fontId="26" numFmtId="0" xfId="0" applyAlignment="1" applyBorder="1" applyFont="1">
      <alignment readingOrder="0" shrinkToFit="0" vertical="top" wrapText="1"/>
    </xf>
    <xf borderId="12" fillId="0" fontId="22" numFmtId="0" xfId="0" applyAlignment="1" applyBorder="1" applyFont="1">
      <alignment readingOrder="0"/>
    </xf>
    <xf borderId="13" fillId="0" fontId="22" numFmtId="0" xfId="0" applyAlignment="1" applyBorder="1" applyFont="1">
      <alignment readingOrder="0"/>
    </xf>
    <xf borderId="13" fillId="10" fontId="22" numFmtId="2" xfId="0" applyBorder="1" applyFont="1" applyNumberFormat="1"/>
    <xf borderId="13" fillId="0" fontId="11" numFmtId="2" xfId="0" applyBorder="1" applyFont="1" applyNumberFormat="1"/>
    <xf borderId="14" fillId="0" fontId="11" numFmtId="2" xfId="0" applyBorder="1" applyFont="1" applyNumberFormat="1"/>
    <xf borderId="13" fillId="0" fontId="16" numFmtId="0" xfId="0" applyAlignment="1" applyBorder="1" applyFont="1">
      <alignment readingOrder="0"/>
    </xf>
    <xf borderId="29" fillId="10" fontId="23" numFmtId="2" xfId="0" applyBorder="1" applyFont="1" applyNumberFormat="1"/>
    <xf borderId="17" fillId="0" fontId="22" numFmtId="0" xfId="0" applyAlignment="1" applyBorder="1" applyFont="1">
      <alignment readingOrder="0"/>
    </xf>
    <xf borderId="0" fillId="0" fontId="22" numFmtId="0" xfId="0" applyAlignment="1" applyFont="1">
      <alignment readingOrder="0"/>
    </xf>
    <xf borderId="0" fillId="0" fontId="11" numFmtId="2" xfId="0" applyFont="1" applyNumberFormat="1"/>
    <xf borderId="21" fillId="0" fontId="11" numFmtId="2" xfId="0" applyBorder="1" applyFont="1" applyNumberFormat="1"/>
    <xf borderId="17" fillId="0" fontId="11" numFmtId="0" xfId="0" applyAlignment="1" applyBorder="1" applyFont="1">
      <alignment readingOrder="0"/>
    </xf>
    <xf borderId="0" fillId="0" fontId="11" numFmtId="0" xfId="0" applyAlignment="1" applyFont="1">
      <alignment readingOrder="0"/>
    </xf>
    <xf borderId="10" fillId="0" fontId="11" numFmtId="0" xfId="0" applyAlignment="1" applyBorder="1" applyFont="1">
      <alignment readingOrder="0"/>
    </xf>
    <xf borderId="9" fillId="0" fontId="11" numFmtId="0" xfId="0" applyAlignment="1" applyBorder="1" applyFont="1">
      <alignment readingOrder="0"/>
    </xf>
    <xf borderId="9" fillId="10" fontId="22" numFmtId="2" xfId="0" applyBorder="1" applyFont="1" applyNumberFormat="1"/>
    <xf borderId="9" fillId="0" fontId="11" numFmtId="2" xfId="0" applyBorder="1" applyFont="1" applyNumberFormat="1"/>
    <xf borderId="11" fillId="0" fontId="11" numFmtId="2" xfId="0" applyBorder="1" applyFont="1" applyNumberFormat="1"/>
    <xf borderId="12" fillId="0" fontId="11" numFmtId="0" xfId="0" applyAlignment="1" applyBorder="1" applyFont="1">
      <alignment readingOrder="0"/>
    </xf>
    <xf borderId="13" fillId="0" fontId="11" numFmtId="0" xfId="0" applyAlignment="1" applyBorder="1" applyFont="1">
      <alignment readingOrder="0"/>
    </xf>
    <xf borderId="10" fillId="0" fontId="16" numFmtId="0" xfId="0" applyAlignment="1" applyBorder="1" applyFont="1">
      <alignment readingOrder="0"/>
    </xf>
    <xf borderId="12" fillId="0" fontId="16" numFmtId="0" xfId="0" applyAlignment="1" applyBorder="1" applyFont="1">
      <alignment readingOrder="0"/>
    </xf>
    <xf borderId="13" fillId="10" fontId="23" numFmtId="2" xfId="0" applyBorder="1" applyFont="1" applyNumberFormat="1"/>
    <xf borderId="30" fillId="10" fontId="23" numFmtId="2" xfId="0" applyBorder="1" applyFont="1" applyNumberFormat="1"/>
    <xf borderId="9" fillId="10" fontId="23" numFmtId="2" xfId="0" applyBorder="1" applyFont="1" applyNumberFormat="1"/>
    <xf borderId="31" fillId="10" fontId="23" numFmtId="2" xfId="0" applyBorder="1" applyFont="1" applyNumberFormat="1"/>
    <xf borderId="12" fillId="0" fontId="27" numFmtId="0" xfId="0" applyAlignment="1" applyBorder="1" applyFont="1">
      <alignment readingOrder="0"/>
    </xf>
    <xf borderId="17" fillId="0" fontId="27" numFmtId="0" xfId="0" applyAlignment="1" applyBorder="1" applyFont="1">
      <alignment readingOrder="0"/>
    </xf>
    <xf borderId="10" fillId="0" fontId="27" numFmtId="0" xfId="0" applyAlignment="1" applyBorder="1" applyFont="1">
      <alignment readingOrder="0"/>
    </xf>
    <xf borderId="17" fillId="0" fontId="28" numFmtId="0" xfId="0" applyAlignment="1" applyBorder="1" applyFont="1">
      <alignment readingOrder="0"/>
    </xf>
    <xf borderId="32" fillId="11" fontId="13" numFmtId="0" xfId="0" applyBorder="1" applyFill="1" applyFont="1"/>
    <xf borderId="0" fillId="0" fontId="13" numFmtId="0" xfId="0" applyAlignment="1" applyFont="1">
      <alignment horizontal="center" readingOrder="0" shrinkToFit="0" vertical="center" wrapText="1"/>
    </xf>
    <xf borderId="0" fillId="0" fontId="18" numFmtId="0" xfId="0" applyAlignment="1" applyFont="1">
      <alignment horizontal="center" readingOrder="0" vertical="center"/>
    </xf>
    <xf borderId="0" fillId="0" fontId="13" numFmtId="0" xfId="0" applyFont="1"/>
    <xf borderId="6" fillId="9" fontId="18" numFmtId="0" xfId="0" applyAlignment="1" applyBorder="1" applyFont="1">
      <alignment horizontal="center" readingOrder="0" shrinkToFit="0" vertical="center" wrapText="1"/>
    </xf>
    <xf borderId="6" fillId="0" fontId="21" numFmtId="0" xfId="0" applyAlignment="1" applyBorder="1" applyFont="1">
      <alignment horizontal="center" readingOrder="0" vertical="center"/>
    </xf>
    <xf borderId="33" fillId="0" fontId="18" numFmtId="0" xfId="0" applyAlignment="1" applyBorder="1" applyFont="1">
      <alignment horizontal="center" readingOrder="0" shrinkToFit="0" vertical="center" wrapText="1"/>
    </xf>
    <xf borderId="0" fillId="0" fontId="16" numFmtId="2" xfId="0" applyAlignment="1" applyFont="1" applyNumberFormat="1">
      <alignment readingOrder="0"/>
    </xf>
    <xf borderId="34" fillId="10" fontId="22" numFmtId="2" xfId="0" applyBorder="1" applyFont="1" applyNumberFormat="1"/>
    <xf borderId="17" fillId="0" fontId="24" numFmtId="0" xfId="0" applyAlignment="1" applyBorder="1" applyFont="1">
      <alignment readingOrder="0" shrinkToFit="0" vertical="bottom" wrapText="0"/>
    </xf>
    <xf borderId="19" fillId="10" fontId="22" numFmtId="2" xfId="0" applyBorder="1" applyFont="1" applyNumberFormat="1"/>
    <xf borderId="17" fillId="0" fontId="16" numFmtId="0" xfId="0" applyAlignment="1" applyBorder="1" applyFont="1">
      <alignment horizontal="left" readingOrder="0"/>
    </xf>
    <xf borderId="0" fillId="0" fontId="16" numFmtId="0" xfId="0" applyAlignment="1" applyFont="1">
      <alignment horizontal="left" readingOrder="0"/>
    </xf>
    <xf borderId="14" fillId="0" fontId="16" numFmtId="2" xfId="0" applyAlignment="1" applyBorder="1" applyFont="1" applyNumberFormat="1">
      <alignment horizontal="center" readingOrder="0"/>
    </xf>
    <xf borderId="14" fillId="0" fontId="13" numFmtId="2" xfId="0" applyAlignment="1" applyBorder="1" applyFont="1" applyNumberFormat="1">
      <alignment readingOrder="0"/>
    </xf>
    <xf borderId="21" fillId="0" fontId="16" numFmtId="2" xfId="0" applyAlignment="1" applyBorder="1" applyFont="1" applyNumberFormat="1">
      <alignment horizontal="center" readingOrder="0"/>
    </xf>
    <xf borderId="21" fillId="0" fontId="13" numFmtId="2" xfId="0" applyAlignment="1" applyBorder="1" applyFont="1" applyNumberFormat="1">
      <alignment readingOrder="0"/>
    </xf>
    <xf borderId="17" fillId="0" fontId="13" numFmtId="0" xfId="0" applyAlignment="1" applyBorder="1" applyFont="1">
      <alignment horizontal="left" readingOrder="0"/>
    </xf>
    <xf borderId="0" fillId="0" fontId="13" numFmtId="0" xfId="0" applyAlignment="1" applyFont="1">
      <alignment horizontal="left" readingOrder="0"/>
    </xf>
    <xf borderId="10" fillId="0" fontId="13" numFmtId="0" xfId="0" applyAlignment="1" applyBorder="1" applyFont="1">
      <alignment horizontal="left" readingOrder="0"/>
    </xf>
    <xf borderId="9" fillId="0" fontId="13" numFmtId="0" xfId="0" applyAlignment="1" applyBorder="1" applyFont="1">
      <alignment horizontal="left" readingOrder="0"/>
    </xf>
    <xf borderId="11" fillId="0" fontId="16" numFmtId="2" xfId="0" applyAlignment="1" applyBorder="1" applyFont="1" applyNumberFormat="1">
      <alignment horizontal="center" readingOrder="0"/>
    </xf>
    <xf borderId="35" fillId="10" fontId="22" numFmtId="2" xfId="0" applyBorder="1" applyFont="1" applyNumberFormat="1"/>
    <xf borderId="11" fillId="0" fontId="16" numFmtId="2" xfId="0" applyAlignment="1" applyBorder="1" applyFont="1" applyNumberFormat="1">
      <alignment readingOrder="0"/>
    </xf>
    <xf borderId="21" fillId="0" fontId="16" numFmtId="2" xfId="0" applyAlignment="1" applyBorder="1" applyFont="1" applyNumberFormat="1">
      <alignment readingOrder="0"/>
    </xf>
    <xf borderId="21" fillId="0" fontId="13" numFmtId="2" xfId="0" applyAlignment="1" applyBorder="1" applyFont="1" applyNumberFormat="1">
      <alignment horizontal="center" readingOrder="0"/>
    </xf>
    <xf borderId="14" fillId="0" fontId="16" numFmtId="2" xfId="0" applyAlignment="1" applyBorder="1" applyFont="1" applyNumberFormat="1">
      <alignment readingOrder="0"/>
    </xf>
    <xf borderId="12" fillId="0" fontId="13" numFmtId="0" xfId="0" applyAlignment="1" applyBorder="1" applyFont="1">
      <alignment horizontal="left" readingOrder="0"/>
    </xf>
    <xf borderId="13" fillId="0" fontId="13" numFmtId="0" xfId="0" applyAlignment="1" applyBorder="1" applyFont="1">
      <alignment horizontal="left" readingOrder="0"/>
    </xf>
    <xf borderId="10" fillId="0" fontId="16" numFmtId="0" xfId="0" applyAlignment="1" applyBorder="1" applyFont="1">
      <alignment horizontal="left" readingOrder="0"/>
    </xf>
    <xf borderId="12" fillId="0" fontId="16" numFmtId="0" xfId="0" applyAlignment="1" applyBorder="1" applyFont="1">
      <alignment horizontal="left" readingOrder="0"/>
    </xf>
    <xf borderId="0" fillId="11" fontId="13" numFmtId="0" xfId="0" applyFont="1"/>
    <xf borderId="0" fillId="0" fontId="11" numFmtId="0" xfId="0" applyAlignment="1" applyFont="1">
      <alignment horizontal="center" readingOrder="0" shrinkToFit="0" vertical="center" wrapText="1"/>
    </xf>
    <xf borderId="0" fillId="0" fontId="11" numFmtId="0" xfId="0" applyFont="1"/>
    <xf borderId="0" fillId="10" fontId="17" numFmtId="0" xfId="0" applyAlignment="1" applyFont="1">
      <alignment horizontal="center" readingOrder="0" vertical="center"/>
    </xf>
    <xf borderId="0" fillId="10" fontId="17" numFmtId="0" xfId="0" applyAlignment="1" applyFont="1">
      <alignment horizontal="center" readingOrder="0" shrinkToFit="0" vertical="center" wrapText="1"/>
    </xf>
    <xf borderId="6" fillId="9" fontId="17" numFmtId="0" xfId="0" applyAlignment="1" applyBorder="1" applyFont="1">
      <alignment horizontal="center" readingOrder="0" shrinkToFit="0" vertical="center" wrapText="1"/>
    </xf>
    <xf borderId="12" fillId="9" fontId="22" numFmtId="0" xfId="0" applyAlignment="1" applyBorder="1" applyFont="1">
      <alignment horizontal="center" readingOrder="0" vertical="center"/>
    </xf>
    <xf borderId="12" fillId="9" fontId="21" numFmtId="0" xfId="0" applyAlignment="1" applyBorder="1" applyFont="1">
      <alignment horizontal="center" readingOrder="0" vertical="center"/>
    </xf>
    <xf borderId="10" fillId="0" fontId="14" numFmtId="0" xfId="0" applyBorder="1" applyFont="1"/>
    <xf borderId="0" fillId="0" fontId="22" numFmtId="4" xfId="0" applyFont="1" applyNumberFormat="1"/>
    <xf borderId="0" fillId="0" fontId="22" numFmtId="0" xfId="0" applyFont="1"/>
    <xf borderId="0" fillId="10" fontId="22" numFmtId="0" xfId="0" applyFont="1"/>
    <xf borderId="0" fillId="0" fontId="29" numFmtId="0" xfId="0" applyAlignment="1" applyFont="1">
      <alignment readingOrder="0"/>
    </xf>
    <xf borderId="0" fillId="0" fontId="29" numFmtId="4" xfId="0" applyFont="1" applyNumberFormat="1"/>
    <xf borderId="0" fillId="0" fontId="29" numFmtId="0" xfId="0" applyFont="1"/>
    <xf borderId="0" fillId="0" fontId="29" numFmtId="2" xfId="0" applyFont="1" applyNumberFormat="1"/>
    <xf borderId="0" fillId="0" fontId="30" numFmtId="0" xfId="0" applyFont="1"/>
    <xf borderId="0" fillId="0" fontId="21" numFmtId="0" xfId="0" applyAlignment="1" applyFont="1">
      <alignment horizontal="center" shrinkToFit="0" wrapText="1"/>
    </xf>
    <xf borderId="9" fillId="0" fontId="17" numFmtId="0" xfId="0" applyAlignment="1" applyBorder="1" applyFont="1">
      <alignment horizontal="center" readingOrder="0" shrinkToFit="0" vertical="center" wrapText="1"/>
    </xf>
    <xf borderId="17" fillId="0" fontId="11" numFmtId="0" xfId="0" applyAlignment="1" applyBorder="1" applyFont="1">
      <alignment horizontal="center" readingOrder="0" shrinkToFit="0" vertical="center" wrapText="1"/>
    </xf>
    <xf borderId="13" fillId="0" fontId="22" numFmtId="2" xfId="0" applyAlignment="1" applyBorder="1" applyFont="1" applyNumberFormat="1">
      <alignment horizontal="center" readingOrder="0"/>
    </xf>
    <xf borderId="17" fillId="0" fontId="11" numFmtId="2" xfId="0" applyAlignment="1" applyBorder="1" applyFont="1" applyNumberFormat="1">
      <alignment horizontal="center" readingOrder="0"/>
    </xf>
    <xf borderId="14" fillId="0" fontId="22" numFmtId="2" xfId="0" applyAlignment="1" applyBorder="1" applyFont="1" applyNumberFormat="1">
      <alignment readingOrder="0"/>
    </xf>
    <xf borderId="0" fillId="0" fontId="11" numFmtId="2" xfId="0" applyAlignment="1" applyFont="1" applyNumberFormat="1">
      <alignment readingOrder="0"/>
    </xf>
    <xf borderId="14" fillId="0" fontId="11" numFmtId="2" xfId="0" applyAlignment="1" applyBorder="1" applyFont="1" applyNumberFormat="1">
      <alignment readingOrder="0"/>
    </xf>
    <xf borderId="0" fillId="0" fontId="22" numFmtId="2" xfId="0" applyAlignment="1" applyFont="1" applyNumberFormat="1">
      <alignment horizontal="center" readingOrder="0"/>
    </xf>
    <xf borderId="21" fillId="0" fontId="22" numFmtId="2" xfId="0" applyAlignment="1" applyBorder="1" applyFont="1" applyNumberFormat="1">
      <alignment readingOrder="0"/>
    </xf>
    <xf borderId="21" fillId="0" fontId="11" numFmtId="2" xfId="0" applyAlignment="1" applyBorder="1" applyFont="1" applyNumberFormat="1">
      <alignment readingOrder="0"/>
    </xf>
    <xf borderId="9" fillId="0" fontId="22" numFmtId="2" xfId="0" applyAlignment="1" applyBorder="1" applyFont="1" applyNumberFormat="1">
      <alignment horizontal="center" readingOrder="0"/>
    </xf>
    <xf borderId="11" fillId="0" fontId="22" numFmtId="2" xfId="0" applyAlignment="1" applyBorder="1" applyFont="1" applyNumberFormat="1">
      <alignment readingOrder="0"/>
    </xf>
    <xf borderId="36" fillId="10" fontId="23" numFmtId="2" xfId="0" applyBorder="1" applyFont="1" applyNumberFormat="1"/>
    <xf borderId="0" fillId="0" fontId="31" numFmtId="0" xfId="0" applyAlignment="1" applyFont="1">
      <alignment readingOrder="0"/>
    </xf>
    <xf borderId="0" fillId="0" fontId="11" numFmtId="2" xfId="0" applyAlignment="1" applyFont="1" applyNumberFormat="1">
      <alignment horizontal="center" readingOrder="0"/>
    </xf>
    <xf borderId="17" fillId="0" fontId="31" numFmtId="2" xfId="0" applyAlignment="1" applyBorder="1" applyFont="1" applyNumberFormat="1">
      <alignment horizontal="center" readingOrder="0"/>
    </xf>
    <xf borderId="15" fillId="0" fontId="32" numFmtId="0" xfId="0" applyAlignment="1" applyBorder="1" applyFont="1">
      <alignment readingOrder="0" shrinkToFit="0" vertical="top" wrapText="1"/>
    </xf>
    <xf borderId="16" fillId="0" fontId="32" numFmtId="0" xfId="0" applyAlignment="1" applyBorder="1" applyFont="1">
      <alignment readingOrder="0" shrinkToFit="0" vertical="top" wrapText="1"/>
    </xf>
    <xf borderId="27" fillId="0" fontId="32" numFmtId="0" xfId="0" applyAlignment="1" applyBorder="1" applyFont="1">
      <alignment readingOrder="0" shrinkToFit="0" vertical="top" wrapText="1"/>
    </xf>
    <xf borderId="28" fillId="0" fontId="32" numFmtId="0" xfId="0" applyAlignment="1" applyBorder="1" applyFont="1">
      <alignment readingOrder="0" shrinkToFit="0" vertical="top" wrapText="1"/>
    </xf>
    <xf borderId="17" fillId="0" fontId="24" numFmtId="0" xfId="0" applyAlignment="1" applyBorder="1" applyFont="1">
      <alignment readingOrder="0"/>
    </xf>
    <xf borderId="13" fillId="0" fontId="24" numFmtId="0" xfId="0" applyAlignment="1" applyBorder="1" applyFont="1">
      <alignment readingOrder="0"/>
    </xf>
    <xf borderId="0" fillId="10" fontId="24" numFmtId="2" xfId="0" applyFont="1" applyNumberFormat="1"/>
    <xf borderId="29" fillId="10" fontId="24" numFmtId="2" xfId="0" applyBorder="1" applyFont="1" applyNumberFormat="1"/>
    <xf borderId="21" fillId="10" fontId="24" numFmtId="2" xfId="0" applyBorder="1" applyFont="1" applyNumberFormat="1"/>
    <xf borderId="0" fillId="0" fontId="32" numFmtId="0" xfId="0" applyAlignment="1" applyFont="1">
      <alignment readingOrder="0" shrinkToFit="0" vertical="top" wrapText="1"/>
    </xf>
    <xf borderId="0" fillId="0" fontId="24" numFmtId="0" xfId="0" applyAlignment="1" applyFont="1">
      <alignment readingOrder="0"/>
    </xf>
    <xf borderId="0" fillId="0" fontId="33" numFmtId="0" xfId="0" applyAlignment="1" applyFont="1">
      <alignment readingOrder="0"/>
    </xf>
    <xf borderId="10" fillId="0" fontId="24" numFmtId="0" xfId="0" applyAlignment="1" applyBorder="1" applyFont="1">
      <alignment readingOrder="0"/>
    </xf>
    <xf borderId="9" fillId="0" fontId="33" numFmtId="0" xfId="0" applyAlignment="1" applyBorder="1" applyFont="1">
      <alignment readingOrder="0"/>
    </xf>
    <xf borderId="12" fillId="0" fontId="24" numFmtId="0" xfId="0" applyAlignment="1" applyBorder="1" applyFont="1">
      <alignment readingOrder="0"/>
    </xf>
    <xf borderId="13" fillId="0" fontId="33" numFmtId="0" xfId="0" applyAlignment="1" applyBorder="1" applyFont="1">
      <alignment readingOrder="0"/>
    </xf>
    <xf borderId="13" fillId="10" fontId="24" numFmtId="2" xfId="0" applyBorder="1" applyFont="1" applyNumberFormat="1"/>
    <xf borderId="30" fillId="10" fontId="24" numFmtId="2" xfId="0" applyBorder="1" applyFont="1" applyNumberFormat="1"/>
    <xf borderId="14" fillId="10" fontId="24" numFmtId="2" xfId="0" applyBorder="1" applyFont="1" applyNumberFormat="1"/>
    <xf borderId="17" fillId="0" fontId="33" numFmtId="0" xfId="0" applyAlignment="1" applyBorder="1" applyFont="1">
      <alignment readingOrder="0"/>
    </xf>
    <xf borderId="10" fillId="0" fontId="33" numFmtId="0" xfId="0" applyAlignment="1" applyBorder="1" applyFont="1">
      <alignment readingOrder="0"/>
    </xf>
    <xf borderId="9" fillId="10" fontId="24" numFmtId="2" xfId="0" applyBorder="1" applyFont="1" applyNumberFormat="1"/>
    <xf borderId="31" fillId="10" fontId="24" numFmtId="2" xfId="0" applyBorder="1" applyFont="1" applyNumberFormat="1"/>
    <xf borderId="11" fillId="10" fontId="24" numFmtId="2" xfId="0" applyBorder="1" applyFont="1" applyNumberFormat="1"/>
    <xf borderId="12" fillId="0" fontId="33" numFmtId="0" xfId="0" applyAlignment="1" applyBorder="1" applyFont="1">
      <alignment readingOrder="0"/>
    </xf>
    <xf borderId="10" fillId="0" fontId="22" numFmtId="0" xfId="0" applyAlignment="1" applyBorder="1" applyFont="1">
      <alignment readingOrder="0"/>
    </xf>
    <xf borderId="0" fillId="10" fontId="18" numFmtId="0" xfId="0" applyAlignment="1" applyFont="1">
      <alignment horizontal="center" readingOrder="0" vertical="center"/>
    </xf>
    <xf borderId="6" fillId="9" fontId="17" numFmtId="2" xfId="0" applyAlignment="1" applyBorder="1" applyFont="1" applyNumberFormat="1">
      <alignment horizontal="center" shrinkToFit="0" vertical="center" wrapText="1"/>
    </xf>
    <xf borderId="6" fillId="9" fontId="17" numFmtId="2" xfId="0" applyAlignment="1" applyBorder="1" applyFont="1" applyNumberFormat="1">
      <alignment horizontal="center" readingOrder="0" shrinkToFit="0" vertical="center" wrapText="1"/>
    </xf>
    <xf borderId="12" fillId="9" fontId="22" numFmtId="0" xfId="0" applyAlignment="1" applyBorder="1" applyFont="1">
      <alignment horizontal="center" readingOrder="0" shrinkToFit="0" vertical="center" wrapText="1"/>
    </xf>
    <xf borderId="0" fillId="0" fontId="22" numFmtId="4" xfId="0" applyAlignment="1" applyFont="1" applyNumberFormat="1">
      <alignment horizontal="center"/>
    </xf>
    <xf borderId="0" fillId="0" fontId="22" numFmtId="0" xfId="0" applyAlignment="1" applyFont="1">
      <alignment horizontal="right" readingOrder="0"/>
    </xf>
    <xf borderId="0" fillId="0" fontId="22" numFmtId="2" xfId="0" applyAlignment="1" applyFont="1" applyNumberFormat="1">
      <alignment horizontal="left"/>
    </xf>
    <xf borderId="0" fillId="0" fontId="22" numFmtId="0" xfId="0" applyAlignment="1" applyFont="1">
      <alignment horizontal="left"/>
    </xf>
    <xf borderId="0" fillId="0" fontId="29" numFmtId="4" xfId="0" applyAlignment="1" applyFont="1" applyNumberFormat="1">
      <alignment horizontal="center"/>
    </xf>
    <xf borderId="0" fillId="0" fontId="29" numFmtId="0" xfId="0" applyAlignment="1" applyFont="1">
      <alignment horizontal="right" readingOrder="0"/>
    </xf>
    <xf borderId="0" fillId="0" fontId="29" numFmtId="2" xfId="0" applyAlignment="1" applyFont="1" applyNumberFormat="1">
      <alignment horizontal="left"/>
    </xf>
    <xf borderId="14" fillId="0" fontId="22" numFmtId="2" xfId="0" applyAlignment="1" applyBorder="1" applyFont="1" applyNumberFormat="1">
      <alignment horizontal="center" readingOrder="0"/>
    </xf>
    <xf borderId="21" fillId="0" fontId="22" numFmtId="2" xfId="0" applyAlignment="1" applyBorder="1" applyFont="1" applyNumberFormat="1">
      <alignment horizontal="center" readingOrder="0"/>
    </xf>
    <xf borderId="11" fillId="0" fontId="22" numFmtId="2" xfId="0" applyAlignment="1" applyBorder="1" applyFont="1" applyNumberFormat="1">
      <alignment horizontal="center" readingOrder="0"/>
    </xf>
    <xf borderId="21" fillId="0" fontId="11" numFmtId="2" xfId="0" applyAlignment="1" applyBorder="1" applyFont="1" applyNumberFormat="1">
      <alignment horizontal="center" readingOrder="0"/>
    </xf>
    <xf borderId="12" fillId="9" fontId="34" numFmtId="0" xfId="0" applyAlignment="1" applyBorder="1" applyFont="1">
      <alignment horizontal="center" readingOrder="0" shrinkToFit="0" vertical="center" wrapText="1"/>
    </xf>
    <xf borderId="0" fillId="0" fontId="29" numFmtId="0" xfId="0" applyAlignment="1" applyFont="1">
      <alignment horizontal="left"/>
    </xf>
    <xf borderId="12" fillId="0" fontId="17" numFmtId="0" xfId="0" applyAlignment="1" applyBorder="1" applyFont="1">
      <alignment horizontal="center" readingOrder="0" shrinkToFit="0" vertical="center" wrapText="1"/>
    </xf>
    <xf borderId="8" fillId="0" fontId="17" numFmtId="0" xfId="0" applyAlignment="1" applyBorder="1" applyFont="1">
      <alignment horizontal="center" readingOrder="0" shrinkToFit="0" vertical="center" wrapText="1"/>
    </xf>
    <xf borderId="8" fillId="0" fontId="21" numFmtId="0" xfId="0" applyAlignment="1" applyBorder="1" applyFont="1">
      <alignment readingOrder="0" shrinkToFit="0" vertical="top" wrapText="1"/>
    </xf>
    <xf borderId="8" fillId="0" fontId="26" numFmtId="0" xfId="0" applyAlignment="1" applyBorder="1" applyFont="1">
      <alignment readingOrder="0" shrinkToFit="0" vertical="top" wrapText="1"/>
    </xf>
    <xf borderId="14" fillId="10" fontId="22" numFmtId="2" xfId="0" applyBorder="1" applyFont="1" applyNumberFormat="1"/>
    <xf borderId="21" fillId="10" fontId="22" numFmtId="2" xfId="0" applyBorder="1" applyFont="1" applyNumberFormat="1"/>
    <xf borderId="11" fillId="10" fontId="22" numFmtId="2" xfId="0" applyBorder="1" applyFont="1" applyNumberFormat="1"/>
    <xf borderId="0" fillId="0" fontId="35" numFmtId="0" xfId="0" applyAlignment="1" applyFont="1">
      <alignment horizontal="center" readingOrder="0" shrinkToFit="0" vertical="center" wrapText="1"/>
    </xf>
    <xf borderId="37" fillId="0" fontId="13" numFmtId="0" xfId="0" applyAlignment="1" applyBorder="1" applyFont="1">
      <alignment horizontal="center" readingOrder="0" shrinkToFit="0" vertical="center" wrapText="1"/>
    </xf>
    <xf borderId="38" fillId="10" fontId="18" numFmtId="0" xfId="0" applyAlignment="1" applyBorder="1" applyFont="1">
      <alignment horizontal="center" readingOrder="0" shrinkToFit="0" vertical="center" wrapText="1"/>
    </xf>
    <xf borderId="39" fillId="10" fontId="11" numFmtId="0" xfId="0" applyAlignment="1" applyBorder="1" applyFont="1">
      <alignment horizontal="center" readingOrder="0" shrinkToFit="0" vertical="center" wrapText="1"/>
    </xf>
    <xf borderId="39" fillId="10" fontId="22" numFmtId="2" xfId="0" applyAlignment="1" applyBorder="1" applyFont="1" applyNumberFormat="1">
      <alignment horizontal="center" readingOrder="0"/>
    </xf>
    <xf borderId="39" fillId="10" fontId="11" numFmtId="2" xfId="0" applyAlignment="1" applyBorder="1" applyFont="1" applyNumberFormat="1">
      <alignment horizontal="center" readingOrder="0"/>
    </xf>
    <xf borderId="40" fillId="0" fontId="13" numFmtId="0" xfId="0" applyBorder="1" applyFont="1"/>
    <xf borderId="40" fillId="0" fontId="16" numFmtId="0" xfId="0" applyAlignment="1" applyBorder="1" applyFont="1">
      <alignment readingOrder="0"/>
    </xf>
    <xf borderId="40" fillId="0" fontId="13" numFmtId="0" xfId="0" applyAlignment="1" applyBorder="1" applyFont="1">
      <alignment readingOrder="0"/>
    </xf>
    <xf borderId="40" fillId="0" fontId="16" numFmtId="2" xfId="0" applyAlignment="1" applyBorder="1" applyFont="1" applyNumberFormat="1">
      <alignment readingOrder="0"/>
    </xf>
    <xf borderId="41" fillId="0" fontId="13" numFmtId="0" xfId="0" applyBorder="1" applyFont="1"/>
    <xf borderId="40" fillId="0" fontId="11" numFmtId="0" xfId="0" applyAlignment="1" applyBorder="1" applyFont="1">
      <alignment readingOrder="0"/>
    </xf>
    <xf borderId="40" fillId="0" fontId="22" numFmtId="2" xfId="0" applyAlignment="1" applyBorder="1" applyFont="1" applyNumberFormat="1">
      <alignment readingOrder="0"/>
    </xf>
    <xf borderId="12" fillId="9" fontId="21" numFmtId="0" xfId="0" applyAlignment="1" applyBorder="1" applyFont="1">
      <alignment horizontal="center" readingOrder="0" shrinkToFit="0" vertical="center" wrapText="1"/>
    </xf>
    <xf borderId="0" fillId="0" fontId="29" numFmtId="2" xfId="0" applyAlignment="1" applyFont="1" applyNumberFormat="1">
      <alignment readingOrder="0"/>
    </xf>
    <xf borderId="37" fillId="0" fontId="11" numFmtId="0" xfId="0" applyAlignment="1" applyBorder="1" applyFont="1">
      <alignment horizontal="center" readingOrder="0" shrinkToFit="0" vertical="center" wrapText="1"/>
    </xf>
    <xf borderId="38" fillId="10" fontId="17" numFmtId="0" xfId="0" applyAlignment="1" applyBorder="1" applyFont="1">
      <alignment horizontal="center" readingOrder="0" shrinkToFit="0" vertical="center" wrapText="1"/>
    </xf>
    <xf borderId="29" fillId="10" fontId="22" numFmtId="2" xfId="0" applyBorder="1" applyFont="1" applyNumberFormat="1"/>
    <xf borderId="30" fillId="10" fontId="22" numFmtId="2" xfId="0" applyBorder="1" applyFont="1" applyNumberFormat="1"/>
    <xf borderId="31" fillId="10" fontId="22" numFmtId="2" xfId="0" applyBorder="1" applyFont="1" applyNumberFormat="1"/>
    <xf borderId="41" fillId="0" fontId="11" numFmtId="0" xfId="0" applyBorder="1" applyFont="1"/>
    <xf borderId="41" fillId="0" fontId="22" numFmtId="0" xfId="0" applyAlignment="1" applyBorder="1" applyFont="1">
      <alignment readingOrder="0"/>
    </xf>
    <xf borderId="41" fillId="0" fontId="11" numFmtId="0" xfId="0" applyAlignment="1" applyBorder="1" applyFont="1">
      <alignment readingOrder="0"/>
    </xf>
    <xf borderId="32" fillId="11" fontId="13" numFmtId="0" xfId="0" applyAlignment="1" applyBorder="1" applyFont="1">
      <alignment horizontal="center" readingOrder="0" shrinkToFit="0" vertical="center" wrapText="1"/>
    </xf>
    <xf borderId="0" fillId="0" fontId="22" numFmtId="0" xfId="0" applyAlignment="1" applyFont="1">
      <alignment horizontal="center"/>
    </xf>
    <xf borderId="0" fillId="0" fontId="22" numFmtId="2" xfId="0" applyAlignment="1" applyFont="1" applyNumberFormat="1">
      <alignment horizontal="center"/>
    </xf>
    <xf borderId="0" fillId="0" fontId="22" numFmtId="2" xfId="0" applyFont="1" applyNumberFormat="1"/>
    <xf borderId="0" fillId="0" fontId="22" numFmtId="2" xfId="0" applyAlignment="1" applyFont="1" applyNumberFormat="1">
      <alignment horizontal="left" readingOrder="0"/>
    </xf>
    <xf borderId="0" fillId="0" fontId="22" numFmtId="2" xfId="0" applyAlignment="1" applyFont="1" applyNumberFormat="1">
      <alignment horizontal="right"/>
    </xf>
    <xf borderId="0" fillId="0" fontId="22" numFmtId="2" xfId="0" applyAlignment="1" applyFont="1" applyNumberFormat="1">
      <alignment readingOrder="0"/>
    </xf>
    <xf borderId="0" fillId="0" fontId="22" numFmtId="0" xfId="0" applyFont="1"/>
    <xf borderId="0" fillId="0" fontId="22" numFmtId="3" xfId="0" applyAlignment="1" applyFont="1" applyNumberFormat="1">
      <alignment horizontal="center" readingOrder="0"/>
    </xf>
    <xf borderId="0" fillId="0" fontId="36" numFmtId="0" xfId="0" applyAlignment="1" applyFont="1">
      <alignment horizontal="center" readingOrder="0"/>
    </xf>
    <xf borderId="0" fillId="0" fontId="21" numFmtId="10" xfId="0" applyAlignment="1" applyFont="1" applyNumberFormat="1">
      <alignment horizontal="center" readingOrder="0"/>
    </xf>
    <xf borderId="0" fillId="0" fontId="37" numFmtId="0" xfId="0" applyAlignment="1" applyFont="1">
      <alignment horizontal="center" readingOrder="0" shrinkToFit="0" vertical="center" wrapText="1"/>
    </xf>
    <xf borderId="0" fillId="0" fontId="37" numFmtId="2" xfId="0" applyAlignment="1" applyFont="1" applyNumberFormat="1">
      <alignment horizontal="center" readingOrder="0" shrinkToFit="0" vertical="center" wrapText="1"/>
    </xf>
    <xf borderId="0" fillId="0" fontId="37" numFmtId="2" xfId="0" applyAlignment="1" applyFont="1" applyNumberFormat="1">
      <alignment horizontal="center" shrinkToFit="0" vertical="center" wrapText="1"/>
    </xf>
    <xf borderId="0" fillId="0" fontId="16" numFmtId="0" xfId="0" applyFont="1"/>
    <xf borderId="0" fillId="10" fontId="38" numFmtId="0" xfId="0" applyAlignment="1" applyFont="1">
      <alignment horizontal="center" readingOrder="0" shrinkToFit="0" vertical="center" wrapText="1"/>
    </xf>
    <xf borderId="0" fillId="10" fontId="21" numFmtId="0" xfId="0" applyAlignment="1" applyFont="1">
      <alignment horizontal="center" readingOrder="0" shrinkToFit="0" vertical="center" wrapText="1"/>
    </xf>
    <xf borderId="42" fillId="10" fontId="21" numFmtId="0" xfId="0" applyAlignment="1" applyBorder="1" applyFont="1">
      <alignment horizontal="center" readingOrder="0" shrinkToFit="0" vertical="center" wrapText="1"/>
    </xf>
    <xf borderId="43" fillId="10" fontId="21" numFmtId="0" xfId="0" applyAlignment="1" applyBorder="1" applyFont="1">
      <alignment horizontal="center" readingOrder="0" shrinkToFit="0" vertical="center" wrapText="1"/>
    </xf>
    <xf borderId="44" fillId="10" fontId="21" numFmtId="0" xfId="0" applyAlignment="1" applyBorder="1" applyFont="1">
      <alignment horizontal="center" readingOrder="0" shrinkToFit="0" vertical="center" wrapText="1"/>
    </xf>
    <xf borderId="45" fillId="10" fontId="21" numFmtId="0" xfId="0" applyAlignment="1" applyBorder="1" applyFont="1">
      <alignment horizontal="center" readingOrder="0" shrinkToFit="0" vertical="center" wrapText="1"/>
    </xf>
    <xf borderId="46" fillId="10" fontId="21" numFmtId="0" xfId="0" applyAlignment="1" applyBorder="1" applyFont="1">
      <alignment horizontal="center" readingOrder="0" shrinkToFit="0" vertical="center" wrapText="1"/>
    </xf>
    <xf borderId="45" fillId="10" fontId="17" numFmtId="0" xfId="0" applyAlignment="1" applyBorder="1" applyFont="1">
      <alignment horizontal="center" readingOrder="0" shrinkToFit="0" vertical="center" wrapText="1"/>
    </xf>
    <xf borderId="46" fillId="10" fontId="17" numFmtId="0" xfId="0" applyAlignment="1" applyBorder="1" applyFont="1">
      <alignment horizontal="center" readingOrder="0" shrinkToFit="0" vertical="center" wrapText="1"/>
    </xf>
    <xf borderId="47" fillId="10" fontId="39" numFmtId="0" xfId="0" applyAlignment="1" applyBorder="1" applyFont="1">
      <alignment horizontal="left" vertical="bottom"/>
    </xf>
    <xf borderId="40" fillId="10" fontId="40" numFmtId="2" xfId="0" applyAlignment="1" applyBorder="1" applyFont="1" applyNumberFormat="1">
      <alignment horizontal="left" readingOrder="0" shrinkToFit="0" vertical="bottom" wrapText="0"/>
    </xf>
    <xf borderId="40" fillId="10" fontId="40" numFmtId="3" xfId="0" applyAlignment="1" applyBorder="1" applyFont="1" applyNumberFormat="1">
      <alignment horizontal="center" shrinkToFit="0" vertical="bottom" wrapText="0"/>
    </xf>
    <xf borderId="48" fillId="10" fontId="39" numFmtId="0" xfId="0" applyAlignment="1" applyBorder="1" applyFont="1">
      <alignment horizontal="center" vertical="bottom"/>
    </xf>
    <xf borderId="40" fillId="10" fontId="40" numFmtId="2" xfId="0" applyAlignment="1" applyBorder="1" applyFont="1" applyNumberFormat="1">
      <alignment horizontal="center" readingOrder="0" shrinkToFit="0" vertical="bottom" wrapText="0"/>
    </xf>
    <xf borderId="40" fillId="10" fontId="40" numFmtId="2" xfId="0" applyAlignment="1" applyBorder="1" applyFont="1" applyNumberFormat="1">
      <alignment horizontal="center" shrinkToFit="0" vertical="bottom" wrapText="0"/>
    </xf>
    <xf borderId="38" fillId="10" fontId="40" numFmtId="2" xfId="0" applyAlignment="1" applyBorder="1" applyFont="1" applyNumberFormat="1">
      <alignment horizontal="center" shrinkToFit="0" vertical="bottom" wrapText="0"/>
    </xf>
    <xf borderId="49" fillId="10" fontId="40" numFmtId="2" xfId="0" applyAlignment="1" applyBorder="1" applyFont="1" applyNumberFormat="1">
      <alignment horizontal="center" shrinkToFit="0" vertical="bottom" wrapText="0"/>
    </xf>
    <xf borderId="49" fillId="10" fontId="40" numFmtId="2" xfId="0" applyAlignment="1" applyBorder="1" applyFont="1" applyNumberFormat="1">
      <alignment horizontal="right" shrinkToFit="0" vertical="bottom" wrapText="0"/>
    </xf>
    <xf borderId="47" fillId="10" fontId="41" numFmtId="0" xfId="0" applyAlignment="1" applyBorder="1" applyFont="1">
      <alignment horizontal="left" vertical="bottom"/>
    </xf>
    <xf borderId="40" fillId="10" fontId="41" numFmtId="2" xfId="0" applyAlignment="1" applyBorder="1" applyFont="1" applyNumberFormat="1">
      <alignment horizontal="left" readingOrder="0" shrinkToFit="0" vertical="bottom" wrapText="0"/>
    </xf>
    <xf borderId="40" fillId="10" fontId="41" numFmtId="3" xfId="0" applyAlignment="1" applyBorder="1" applyFont="1" applyNumberFormat="1">
      <alignment horizontal="center" shrinkToFit="0" vertical="bottom" wrapText="0"/>
    </xf>
    <xf borderId="48" fillId="10" fontId="41" numFmtId="0" xfId="0" applyAlignment="1" applyBorder="1" applyFont="1">
      <alignment horizontal="center" vertical="bottom"/>
    </xf>
    <xf borderId="40" fillId="10" fontId="41" numFmtId="2" xfId="0" applyAlignment="1" applyBorder="1" applyFont="1" applyNumberFormat="1">
      <alignment horizontal="center" readingOrder="0" shrinkToFit="0" vertical="bottom" wrapText="0"/>
    </xf>
    <xf borderId="40" fillId="10" fontId="41" numFmtId="2" xfId="0" applyAlignment="1" applyBorder="1" applyFont="1" applyNumberFormat="1">
      <alignment horizontal="center" shrinkToFit="0" vertical="bottom" wrapText="0"/>
    </xf>
    <xf borderId="38" fillId="10" fontId="41" numFmtId="2" xfId="0" applyAlignment="1" applyBorder="1" applyFont="1" applyNumberFormat="1">
      <alignment horizontal="center" shrinkToFit="0" vertical="bottom" wrapText="0"/>
    </xf>
    <xf borderId="49" fillId="10" fontId="41" numFmtId="2" xfId="0" applyAlignment="1" applyBorder="1" applyFont="1" applyNumberFormat="1">
      <alignment horizontal="center" shrinkToFit="0" vertical="bottom" wrapText="0"/>
    </xf>
    <xf borderId="49" fillId="10" fontId="41" numFmtId="2" xfId="0" applyAlignment="1" applyBorder="1" applyFont="1" applyNumberFormat="1">
      <alignment horizontal="right" shrinkToFit="0" vertical="bottom" wrapText="0"/>
    </xf>
    <xf borderId="48" fillId="10" fontId="39" numFmtId="0" xfId="0" applyAlignment="1" applyBorder="1" applyFont="1">
      <alignment horizontal="left" vertical="bottom"/>
    </xf>
    <xf borderId="38" fillId="10" fontId="40" numFmtId="2" xfId="0" applyAlignment="1" applyBorder="1" applyFont="1" applyNumberFormat="1">
      <alignment horizontal="center" readingOrder="0" shrinkToFit="0" vertical="bottom" wrapText="0"/>
    </xf>
    <xf borderId="49" fillId="10" fontId="40" numFmtId="2" xfId="0" applyAlignment="1" applyBorder="1" applyFont="1" applyNumberFormat="1">
      <alignment horizontal="center" readingOrder="0" shrinkToFit="0" vertical="bottom" wrapText="0"/>
    </xf>
    <xf borderId="0" fillId="0" fontId="40" numFmtId="2" xfId="0" applyAlignment="1" applyFont="1" applyNumberFormat="1">
      <alignment horizontal="center" readingOrder="0" shrinkToFit="0" vertical="bottom" wrapText="0"/>
    </xf>
    <xf borderId="0" fillId="0" fontId="40" numFmtId="2" xfId="0" applyAlignment="1" applyFont="1" applyNumberFormat="1">
      <alignment horizontal="right" readingOrder="0" shrinkToFit="0" vertical="bottom" wrapText="0"/>
    </xf>
    <xf borderId="50" fillId="10" fontId="39" numFmtId="0" xfId="0" applyAlignment="1" applyBorder="1" applyFont="1">
      <alignment horizontal="left" vertical="bottom"/>
    </xf>
    <xf borderId="51" fillId="10" fontId="40" numFmtId="2" xfId="0" applyAlignment="1" applyBorder="1" applyFont="1" applyNumberFormat="1">
      <alignment horizontal="left" readingOrder="0" shrinkToFit="0" vertical="bottom" wrapText="0"/>
    </xf>
    <xf borderId="51" fillId="10" fontId="40" numFmtId="3" xfId="0" applyAlignment="1" applyBorder="1" applyFont="1" applyNumberFormat="1">
      <alignment horizontal="center" shrinkToFit="0" vertical="bottom" wrapText="0"/>
    </xf>
    <xf borderId="52" fillId="10" fontId="39" numFmtId="0" xfId="0" applyAlignment="1" applyBorder="1" applyFont="1">
      <alignment horizontal="center" vertical="bottom"/>
    </xf>
    <xf borderId="51" fillId="10" fontId="40" numFmtId="2" xfId="0" applyAlignment="1" applyBorder="1" applyFont="1" applyNumberFormat="1">
      <alignment horizontal="center" readingOrder="0" shrinkToFit="0" vertical="bottom" wrapText="0"/>
    </xf>
    <xf borderId="51" fillId="10" fontId="40" numFmtId="2" xfId="0" applyAlignment="1" applyBorder="1" applyFont="1" applyNumberFormat="1">
      <alignment horizontal="center" shrinkToFit="0" vertical="bottom" wrapText="0"/>
    </xf>
    <xf borderId="53" fillId="10" fontId="40" numFmtId="2" xfId="0" applyAlignment="1" applyBorder="1" applyFont="1" applyNumberFormat="1">
      <alignment horizontal="center" shrinkToFit="0" vertical="bottom" wrapText="0"/>
    </xf>
    <xf borderId="54" fillId="10" fontId="40" numFmtId="2" xfId="0" applyAlignment="1" applyBorder="1" applyFont="1" applyNumberFormat="1">
      <alignment horizontal="center" shrinkToFit="0" vertical="bottom" wrapText="0"/>
    </xf>
    <xf borderId="54" fillId="10" fontId="40" numFmtId="2" xfId="0" applyAlignment="1" applyBorder="1" applyFont="1" applyNumberFormat="1">
      <alignment horizontal="right" shrinkToFit="0" vertical="bottom" wrapText="0"/>
    </xf>
    <xf borderId="0" fillId="10" fontId="39" numFmtId="0" xfId="0" applyAlignment="1" applyFont="1">
      <alignment readingOrder="0"/>
    </xf>
    <xf borderId="0" fillId="10" fontId="39" numFmtId="0" xfId="0" applyAlignment="1" applyFont="1">
      <alignment horizontal="right" vertical="bottom"/>
    </xf>
    <xf borderId="0" fillId="10" fontId="40" numFmtId="0" xfId="0" applyAlignment="1" applyFont="1">
      <alignment horizontal="right" shrinkToFit="0" vertical="bottom" wrapText="0"/>
    </xf>
    <xf borderId="0" fillId="10" fontId="40" numFmtId="2" xfId="0" applyAlignment="1" applyFont="1" applyNumberFormat="1">
      <alignment horizontal="right" readingOrder="0" shrinkToFit="0" vertical="bottom" wrapText="0"/>
    </xf>
    <xf borderId="0" fillId="10" fontId="40" numFmtId="2" xfId="0" applyAlignment="1" applyFont="1" applyNumberFormat="1">
      <alignment horizontal="right" shrinkToFit="0" vertical="bottom" wrapText="0"/>
    </xf>
    <xf borderId="0" fillId="10" fontId="24" numFmtId="0" xfId="0" applyAlignment="1" applyFont="1">
      <alignment horizontal="right" readingOrder="0" shrinkToFit="0" vertical="bottom" wrapText="0"/>
    </xf>
    <xf borderId="0" fillId="10" fontId="40" numFmtId="2" xfId="0" applyFont="1" applyNumberFormat="1"/>
    <xf borderId="0" fillId="10" fontId="39" numFmtId="0" xfId="0" applyAlignment="1" applyFont="1">
      <alignment horizontal="right" readingOrder="0" vertical="bottom"/>
    </xf>
    <xf borderId="0" fillId="10" fontId="39" numFmtId="0" xfId="0" applyAlignment="1" applyFont="1">
      <alignment horizontal="right" vertical="bottom"/>
    </xf>
    <xf borderId="0" fillId="10" fontId="39" numFmtId="3" xfId="0" applyAlignment="1" applyFont="1" applyNumberFormat="1">
      <alignment horizontal="right" readingOrder="0" vertical="bottom"/>
    </xf>
    <xf borderId="0" fillId="10" fontId="36" numFmtId="0" xfId="0" applyAlignment="1" applyFont="1">
      <alignment horizontal="right" readingOrder="0" shrinkToFit="0" vertical="bottom" wrapText="0"/>
    </xf>
    <xf borderId="0" fillId="0" fontId="18" numFmtId="10" xfId="0" applyAlignment="1" applyFont="1" applyNumberFormat="1">
      <alignment horizontal="center"/>
    </xf>
    <xf borderId="0" fillId="10" fontId="36" numFmtId="10" xfId="0" applyAlignment="1" applyFont="1" applyNumberFormat="1">
      <alignment horizontal="center" readingOrder="0" shrinkToFit="0" vertical="bottom" wrapText="0"/>
    </xf>
    <xf borderId="0" fillId="10" fontId="36" numFmtId="2" xfId="0" applyAlignment="1" applyFont="1" applyNumberFormat="1">
      <alignment horizontal="left" readingOrder="0" shrinkToFit="0" vertical="bottom" wrapText="0"/>
    </xf>
    <xf borderId="0" fillId="10" fontId="20" numFmtId="0" xfId="0" applyAlignment="1" applyFont="1">
      <alignment readingOrder="0"/>
    </xf>
    <xf borderId="0" fillId="10" fontId="39" numFmtId="3" xfId="0" applyAlignment="1" applyFont="1" applyNumberFormat="1">
      <alignment readingOrder="0"/>
    </xf>
    <xf borderId="55" fillId="12" fontId="11" numFmtId="2" xfId="0" applyAlignment="1" applyBorder="1" applyFill="1" applyFont="1" applyNumberFormat="1">
      <alignment horizontal="center" readingOrder="0" shrinkToFit="0" vertical="center" wrapText="1"/>
    </xf>
    <xf borderId="0" fillId="12" fontId="11" numFmtId="2" xfId="0" applyAlignment="1" applyFont="1" applyNumberFormat="1">
      <alignment horizontal="center" readingOrder="0" shrinkToFit="0" vertical="center" wrapText="1"/>
    </xf>
    <xf borderId="0" fillId="0" fontId="11" numFmtId="2" xfId="0" applyAlignment="1" applyFont="1" applyNumberFormat="1">
      <alignment horizontal="center" readingOrder="0" shrinkToFit="0" vertical="center" wrapText="1"/>
    </xf>
    <xf borderId="55" fillId="0" fontId="11" numFmtId="2" xfId="0" applyAlignment="1" applyBorder="1" applyFont="1" applyNumberFormat="1">
      <alignment horizontal="center" readingOrder="0" shrinkToFit="0" vertical="center" wrapText="1"/>
    </xf>
    <xf borderId="0" fillId="0" fontId="11" numFmtId="2" xfId="0" applyAlignment="1" applyFont="1" applyNumberFormat="1">
      <alignment horizontal="center" shrinkToFit="0" vertical="center" wrapText="1"/>
    </xf>
    <xf borderId="0" fillId="12" fontId="11" numFmtId="2" xfId="0" applyAlignment="1" applyFont="1" applyNumberFormat="1">
      <alignment horizontal="center" shrinkToFit="0" vertical="center" wrapText="1"/>
    </xf>
    <xf borderId="55" fillId="6" fontId="11" numFmtId="2" xfId="0" applyAlignment="1" applyBorder="1" applyFont="1" applyNumberFormat="1">
      <alignment horizontal="center" shrinkToFit="0" vertical="center" wrapText="1"/>
    </xf>
    <xf borderId="55" fillId="10" fontId="11" numFmtId="2" xfId="0" applyAlignment="1" applyBorder="1" applyFont="1" applyNumberFormat="1">
      <alignment horizontal="center" shrinkToFit="0" vertical="center" wrapText="1"/>
    </xf>
    <xf borderId="0" fillId="0" fontId="22" numFmtId="2" xfId="0" applyAlignment="1" applyFont="1" applyNumberFormat="1">
      <alignment horizontal="center" readingOrder="0" shrinkToFit="0" vertical="center" wrapText="0"/>
    </xf>
    <xf borderId="0" fillId="10" fontId="22" numFmtId="2" xfId="0" applyAlignment="1" applyFont="1" applyNumberFormat="1">
      <alignment horizontal="center" readingOrder="0" shrinkToFit="0" vertical="center" wrapText="0"/>
    </xf>
    <xf borderId="0" fillId="12" fontId="22" numFmtId="2" xfId="0" applyAlignment="1" applyFont="1" applyNumberFormat="1">
      <alignment horizontal="center" readingOrder="0" shrinkToFit="0" vertical="center" wrapText="0"/>
    </xf>
    <xf borderId="0" fillId="0" fontId="22" numFmtId="2" xfId="0" applyAlignment="1" applyFont="1" applyNumberFormat="1">
      <alignment horizontal="center" readingOrder="0" vertical="center"/>
    </xf>
    <xf borderId="0" fillId="0" fontId="11" numFmtId="2" xfId="0" applyAlignment="1" applyFont="1" applyNumberFormat="1">
      <alignment horizontal="center" readingOrder="0" vertical="center"/>
    </xf>
    <xf borderId="55" fillId="0" fontId="22" numFmtId="2" xfId="0" applyAlignment="1" applyBorder="1" applyFont="1" applyNumberFormat="1">
      <alignment horizontal="center" readingOrder="0" shrinkToFit="0" vertical="center" wrapText="0"/>
    </xf>
    <xf borderId="0" fillId="12" fontId="11" numFmtId="2" xfId="0" applyAlignment="1" applyFont="1" applyNumberFormat="1">
      <alignment horizontal="center" vertical="center"/>
    </xf>
    <xf borderId="55" fillId="12" fontId="17" numFmtId="0" xfId="0" applyAlignment="1" applyBorder="1" applyFont="1">
      <alignment horizontal="center" readingOrder="0" shrinkToFit="0" vertical="center" wrapText="1"/>
    </xf>
    <xf borderId="0" fillId="12" fontId="17" numFmtId="0" xfId="0" applyAlignment="1" applyFont="1">
      <alignment horizontal="center" readingOrder="0" shrinkToFit="0" vertical="center" wrapText="1"/>
    </xf>
    <xf borderId="0" fillId="13" fontId="17" numFmtId="0" xfId="0" applyAlignment="1" applyFill="1" applyFont="1">
      <alignment horizontal="center" readingOrder="0" shrinkToFit="0" vertical="center" wrapText="1"/>
    </xf>
    <xf borderId="55" fillId="0" fontId="17" numFmtId="0" xfId="0" applyAlignment="1" applyBorder="1" applyFont="1">
      <alignment horizontal="center" readingOrder="0" shrinkToFit="0" vertical="center" wrapText="1"/>
    </xf>
    <xf borderId="0" fillId="0" fontId="17" numFmtId="2" xfId="0" applyAlignment="1" applyFont="1" applyNumberFormat="1">
      <alignment horizontal="center" readingOrder="0" shrinkToFit="0" vertical="center" wrapText="1"/>
    </xf>
    <xf borderId="0" fillId="12" fontId="17" numFmtId="2" xfId="0" applyAlignment="1" applyFont="1" applyNumberFormat="1">
      <alignment horizontal="center" readingOrder="0" shrinkToFit="0" vertical="center" wrapText="1"/>
    </xf>
    <xf borderId="55" fillId="0" fontId="17" numFmtId="2" xfId="0" applyAlignment="1" applyBorder="1" applyFont="1" applyNumberFormat="1">
      <alignment horizontal="center" readingOrder="0" shrinkToFit="0" vertical="center" wrapText="1"/>
    </xf>
    <xf borderId="55" fillId="10" fontId="17" numFmtId="2" xfId="0" applyAlignment="1" applyBorder="1" applyFont="1" applyNumberFormat="1">
      <alignment horizontal="center" readingOrder="0" shrinkToFit="0" vertical="center" wrapText="1"/>
    </xf>
    <xf borderId="0" fillId="12" fontId="21" numFmtId="0" xfId="0" applyAlignment="1" applyFont="1">
      <alignment horizontal="center" readingOrder="0" shrinkToFit="0" vertical="center" wrapText="1"/>
    </xf>
    <xf borderId="55" fillId="0" fontId="21" numFmtId="2" xfId="0" applyAlignment="1" applyBorder="1" applyFont="1" applyNumberFormat="1">
      <alignment horizontal="center" readingOrder="0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55" fillId="0" fontId="21" numFmtId="0" xfId="0" applyAlignment="1" applyBorder="1" applyFont="1">
      <alignment horizontal="center" readingOrder="0" shrinkToFit="0" vertical="center" wrapText="1"/>
    </xf>
    <xf borderId="55" fillId="12" fontId="33" numFmtId="2" xfId="0" applyAlignment="1" applyBorder="1" applyFont="1" applyNumberFormat="1">
      <alignment readingOrder="0"/>
    </xf>
    <xf borderId="0" fillId="12" fontId="33" numFmtId="2" xfId="0" applyAlignment="1" applyFont="1" applyNumberFormat="1">
      <alignment readingOrder="0"/>
    </xf>
    <xf borderId="0" fillId="0" fontId="33" numFmtId="2" xfId="0" applyAlignment="1" applyFont="1" applyNumberFormat="1">
      <alignment readingOrder="0"/>
    </xf>
    <xf borderId="0" fillId="13" fontId="33" numFmtId="2" xfId="0" applyFont="1" applyNumberFormat="1"/>
    <xf borderId="0" fillId="0" fontId="33" numFmtId="1" xfId="0" applyAlignment="1" applyFont="1" applyNumberFormat="1">
      <alignment readingOrder="0"/>
    </xf>
    <xf borderId="0" fillId="12" fontId="33" numFmtId="2" xfId="0" applyFont="1" applyNumberFormat="1"/>
    <xf borderId="0" fillId="0" fontId="33" numFmtId="2" xfId="0" applyFont="1" applyNumberFormat="1"/>
    <xf borderId="55" fillId="10" fontId="32" numFmtId="2" xfId="0" applyBorder="1" applyFont="1" applyNumberFormat="1"/>
    <xf borderId="0" fillId="12" fontId="33" numFmtId="2" xfId="0" applyAlignment="1" applyFont="1" applyNumberFormat="1">
      <alignment vertical="bottom"/>
    </xf>
    <xf borderId="0" fillId="12" fontId="33" numFmtId="1" xfId="0" applyAlignment="1" applyFont="1" applyNumberFormat="1">
      <alignment horizontal="center" vertical="bottom"/>
    </xf>
    <xf borderId="0" fillId="12" fontId="24" numFmtId="2" xfId="0" applyAlignment="1" applyFont="1" applyNumberFormat="1">
      <alignment readingOrder="0" shrinkToFit="0" vertical="bottom" wrapText="0"/>
    </xf>
    <xf borderId="0" fillId="0" fontId="33" numFmtId="2" xfId="0" applyAlignment="1" applyFont="1" applyNumberFormat="1">
      <alignment horizontal="right" vertical="bottom"/>
    </xf>
    <xf borderId="55" fillId="14" fontId="42" numFmtId="2" xfId="0" applyAlignment="1" applyBorder="1" applyFill="1" applyFont="1" applyNumberFormat="1">
      <alignment horizontal="right" vertical="bottom"/>
    </xf>
    <xf borderId="0" fillId="12" fontId="33" numFmtId="1" xfId="0" applyAlignment="1" applyFont="1" applyNumberFormat="1">
      <alignment horizontal="center" readingOrder="0"/>
    </xf>
    <xf borderId="55" fillId="0" fontId="42" numFmtId="2" xfId="0" applyAlignment="1" applyBorder="1" applyFont="1" applyNumberFormat="1">
      <alignment readingOrder="0"/>
    </xf>
    <xf borderId="0" fillId="0" fontId="24" numFmtId="2" xfId="0" applyAlignment="1" applyFont="1" applyNumberFormat="1">
      <alignment horizontal="right" readingOrder="0" shrinkToFit="0" vertical="bottom" wrapText="0"/>
    </xf>
    <xf borderId="0" fillId="0" fontId="24" numFmtId="2" xfId="0" applyAlignment="1" applyFont="1" applyNumberFormat="1">
      <alignment horizontal="right" shrinkToFit="0" vertical="bottom" wrapText="0"/>
    </xf>
    <xf borderId="0" fillId="12" fontId="24" numFmtId="2" xfId="0" applyAlignment="1" applyFont="1" applyNumberFormat="1">
      <alignment horizontal="right" shrinkToFit="0" vertical="bottom" wrapText="0"/>
    </xf>
    <xf borderId="0" fillId="0" fontId="24" numFmtId="2" xfId="0" applyFont="1" applyNumberFormat="1"/>
    <xf borderId="0" fillId="0" fontId="33" numFmtId="2" xfId="0" applyAlignment="1" applyFont="1" applyNumberFormat="1">
      <alignment horizontal="right" readingOrder="0" vertical="bottom"/>
    </xf>
    <xf borderId="0" fillId="10" fontId="33" numFmtId="2" xfId="0" applyAlignment="1" applyFont="1" applyNumberFormat="1">
      <alignment horizontal="right" vertical="bottom"/>
    </xf>
    <xf borderId="0" fillId="10" fontId="24" numFmtId="2" xfId="0" applyAlignment="1" applyFont="1" applyNumberFormat="1">
      <alignment horizontal="right" readingOrder="0" shrinkToFit="0" vertical="bottom" wrapText="0"/>
    </xf>
    <xf borderId="0" fillId="10" fontId="24" numFmtId="2" xfId="0" applyAlignment="1" applyFont="1" applyNumberFormat="1">
      <alignment horizontal="right" shrinkToFit="0" vertical="bottom" wrapText="0"/>
    </xf>
    <xf borderId="55" fillId="9" fontId="32" numFmtId="2" xfId="0" applyAlignment="1" applyBorder="1" applyFont="1" applyNumberFormat="1">
      <alignment horizontal="right" readingOrder="0" shrinkToFit="0" vertical="bottom" wrapText="0"/>
    </xf>
    <xf borderId="55" fillId="0" fontId="42" numFmtId="2" xfId="0" applyBorder="1" applyFont="1" applyNumberFormat="1"/>
    <xf borderId="0" fillId="12" fontId="33" numFmtId="0" xfId="0" applyAlignment="1" applyFont="1">
      <alignment readingOrder="0"/>
    </xf>
    <xf borderId="55" fillId="0" fontId="32" numFmtId="2" xfId="0" applyAlignment="1" applyBorder="1" applyFont="1" applyNumberFormat="1">
      <alignment horizontal="right" readingOrder="0" shrinkToFit="0" vertical="bottom" wrapText="0"/>
    </xf>
    <xf borderId="0" fillId="12" fontId="33" numFmtId="2" xfId="0" applyAlignment="1" applyFont="1" applyNumberFormat="1">
      <alignment readingOrder="0" vertical="bottom"/>
    </xf>
    <xf borderId="55" fillId="0" fontId="32" numFmtId="2" xfId="0" applyBorder="1" applyFont="1" applyNumberFormat="1"/>
    <xf borderId="0" fillId="12" fontId="43" numFmtId="2" xfId="0" applyAlignment="1" applyFont="1" applyNumberFormat="1">
      <alignment readingOrder="0" shrinkToFit="0" vertical="bottom" wrapText="0"/>
    </xf>
    <xf borderId="55" fillId="0" fontId="42" numFmtId="2" xfId="0" applyAlignment="1" applyBorder="1" applyFont="1" applyNumberFormat="1">
      <alignment horizontal="right" vertical="bottom"/>
    </xf>
    <xf borderId="55" fillId="12" fontId="33" numFmtId="2" xfId="0" applyBorder="1" applyFont="1" applyNumberFormat="1"/>
    <xf borderId="0" fillId="0" fontId="24" numFmtId="1" xfId="0" applyAlignment="1" applyFont="1" applyNumberFormat="1">
      <alignment horizontal="right" readingOrder="0" shrinkToFit="0" vertical="bottom" wrapText="0"/>
    </xf>
    <xf borderId="0" fillId="0" fontId="44" numFmtId="0" xfId="0" applyFont="1"/>
    <xf borderId="0" fillId="0" fontId="44" numFmtId="1" xfId="0" applyAlignment="1" applyFont="1" applyNumberFormat="1">
      <alignment readingOrder="0"/>
    </xf>
    <xf borderId="0" fillId="0" fontId="44" numFmtId="1" xfId="0" applyFont="1" applyNumberFormat="1"/>
    <xf borderId="0" fillId="0" fontId="44" numFmtId="2" xfId="0" applyFont="1" applyNumberFormat="1"/>
    <xf borderId="0" fillId="12" fontId="44" numFmtId="0" xfId="0" applyFont="1"/>
    <xf borderId="0" fillId="0" fontId="44" numFmtId="2" xfId="0" applyAlignment="1" applyFont="1" applyNumberFormat="1">
      <alignment readingOrder="0"/>
    </xf>
    <xf borderId="0" fillId="12" fontId="44" numFmtId="2" xfId="0" applyAlignment="1" applyFont="1" applyNumberFormat="1">
      <alignment readingOrder="0"/>
    </xf>
    <xf borderId="0" fillId="0" fontId="45" numFmtId="0" xfId="0" applyFont="1"/>
    <xf borderId="0" fillId="0" fontId="44" numFmtId="2" xfId="0" applyAlignment="1" applyFont="1" applyNumberFormat="1">
      <alignment horizontal="right" readingOrder="0" shrinkToFit="0" vertical="bottom" wrapText="0"/>
    </xf>
    <xf borderId="0" fillId="0" fontId="44" numFmtId="0" xfId="0" applyAlignment="1" applyFont="1">
      <alignment readingOrder="0"/>
    </xf>
    <xf borderId="0" fillId="0" fontId="44" numFmtId="3" xfId="0" applyAlignment="1" applyFont="1" applyNumberFormat="1">
      <alignment vertical="bottom"/>
    </xf>
    <xf borderId="0" fillId="12" fontId="44" numFmtId="3" xfId="0" applyAlignment="1" applyFont="1" applyNumberFormat="1">
      <alignment readingOrder="0"/>
    </xf>
    <xf borderId="55" fillId="0" fontId="11" numFmtId="2" xfId="0" applyAlignment="1" applyBorder="1" applyFont="1" applyNumberFormat="1">
      <alignment horizontal="center" shrinkToFit="0" vertical="center" wrapText="1"/>
    </xf>
    <xf borderId="55" fillId="0" fontId="11" numFmtId="2" xfId="0" applyAlignment="1" applyBorder="1" applyFont="1" applyNumberFormat="1">
      <alignment horizontal="center" readingOrder="0" shrinkToFit="0" vertical="center" wrapText="0"/>
    </xf>
    <xf borderId="55" fillId="0" fontId="33" numFmtId="2" xfId="0" applyAlignment="1" applyBorder="1" applyFont="1" applyNumberFormat="1">
      <alignment readingOrder="0"/>
    </xf>
    <xf borderId="0" fillId="0" fontId="33" numFmtId="2" xfId="0" applyAlignment="1" applyFont="1" applyNumberFormat="1">
      <alignment vertical="bottom"/>
    </xf>
    <xf borderId="0" fillId="0" fontId="33" numFmtId="1" xfId="0" applyAlignment="1" applyFont="1" applyNumberFormat="1">
      <alignment horizontal="center" vertical="bottom"/>
    </xf>
    <xf borderId="0" fillId="0" fontId="24" numFmtId="2" xfId="0" applyAlignment="1" applyFont="1" applyNumberFormat="1">
      <alignment readingOrder="0" shrinkToFit="0" vertical="bottom" wrapText="0"/>
    </xf>
    <xf borderId="0" fillId="0" fontId="33" numFmtId="1" xfId="0" applyAlignment="1" applyFont="1" applyNumberFormat="1">
      <alignment horizontal="center" readingOrder="0"/>
    </xf>
    <xf borderId="0" fillId="0" fontId="46" numFmtId="2" xfId="0" applyFont="1" applyNumberFormat="1"/>
    <xf borderId="55" fillId="15" fontId="42" numFmtId="2" xfId="0" applyAlignment="1" applyBorder="1" applyFill="1" applyFont="1" applyNumberFormat="1">
      <alignment horizontal="right" vertical="bottom"/>
    </xf>
    <xf borderId="55" fillId="16" fontId="42" numFmtId="2" xfId="0" applyAlignment="1" applyBorder="1" applyFill="1" applyFont="1" applyNumberFormat="1">
      <alignment horizontal="right" vertical="bottom"/>
    </xf>
    <xf borderId="55" fillId="17" fontId="42" numFmtId="2" xfId="0" applyAlignment="1" applyBorder="1" applyFill="1" applyFont="1" applyNumberFormat="1">
      <alignment horizontal="right" vertical="bottom"/>
    </xf>
    <xf borderId="55" fillId="18" fontId="42" numFmtId="2" xfId="0" applyAlignment="1" applyBorder="1" applyFill="1" applyFont="1" applyNumberFormat="1">
      <alignment horizontal="right" vertical="bottom"/>
    </xf>
    <xf borderId="55" fillId="19" fontId="42" numFmtId="2" xfId="0" applyAlignment="1" applyBorder="1" applyFill="1" applyFont="1" applyNumberFormat="1">
      <alignment horizontal="right" vertical="bottom"/>
    </xf>
    <xf borderId="55" fillId="20" fontId="42" numFmtId="2" xfId="0" applyAlignment="1" applyBorder="1" applyFill="1" applyFont="1" applyNumberFormat="1">
      <alignment horizontal="right" vertical="bottom"/>
    </xf>
    <xf borderId="55" fillId="21" fontId="42" numFmtId="2" xfId="0" applyAlignment="1" applyBorder="1" applyFill="1" applyFont="1" applyNumberFormat="1">
      <alignment horizontal="right" vertical="bottom"/>
    </xf>
    <xf borderId="55" fillId="22" fontId="42" numFmtId="2" xfId="0" applyAlignment="1" applyBorder="1" applyFill="1" applyFont="1" applyNumberFormat="1">
      <alignment horizontal="right" vertical="bottom"/>
    </xf>
    <xf borderId="0" fillId="0" fontId="33" numFmtId="2" xfId="0" applyAlignment="1" applyFont="1" applyNumberFormat="1">
      <alignment readingOrder="0" vertical="bottom"/>
    </xf>
    <xf borderId="55" fillId="23" fontId="42" numFmtId="2" xfId="0" applyAlignment="1" applyBorder="1" applyFill="1" applyFont="1" applyNumberFormat="1">
      <alignment horizontal="right" vertical="bottom"/>
    </xf>
    <xf borderId="55" fillId="24" fontId="42" numFmtId="2" xfId="0" applyAlignment="1" applyBorder="1" applyFill="1" applyFont="1" applyNumberFormat="1">
      <alignment horizontal="right" vertical="bottom"/>
    </xf>
    <xf borderId="55" fillId="25" fontId="42" numFmtId="2" xfId="0" applyAlignment="1" applyBorder="1" applyFill="1" applyFont="1" applyNumberFormat="1">
      <alignment horizontal="right" vertical="bottom"/>
    </xf>
    <xf borderId="55" fillId="26" fontId="42" numFmtId="2" xfId="0" applyAlignment="1" applyBorder="1" applyFill="1" applyFont="1" applyNumberFormat="1">
      <alignment horizontal="right" vertical="bottom"/>
    </xf>
    <xf borderId="55" fillId="27" fontId="42" numFmtId="2" xfId="0" applyAlignment="1" applyBorder="1" applyFill="1" applyFont="1" applyNumberFormat="1">
      <alignment horizontal="right" vertical="bottom"/>
    </xf>
    <xf borderId="55" fillId="28" fontId="42" numFmtId="2" xfId="0" applyAlignment="1" applyBorder="1" applyFill="1" applyFont="1" applyNumberFormat="1">
      <alignment horizontal="right" vertical="bottom"/>
    </xf>
    <xf borderId="55" fillId="29" fontId="42" numFmtId="2" xfId="0" applyAlignment="1" applyBorder="1" applyFill="1" applyFont="1" applyNumberFormat="1">
      <alignment horizontal="right" vertical="bottom"/>
    </xf>
    <xf borderId="55" fillId="30" fontId="42" numFmtId="2" xfId="0" applyAlignment="1" applyBorder="1" applyFill="1" applyFont="1" applyNumberFormat="1">
      <alignment horizontal="right" vertical="bottom"/>
    </xf>
    <xf borderId="55" fillId="31" fontId="42" numFmtId="2" xfId="0" applyAlignment="1" applyBorder="1" applyFill="1" applyFont="1" applyNumberFormat="1">
      <alignment horizontal="right" vertical="bottom"/>
    </xf>
    <xf borderId="55" fillId="32" fontId="42" numFmtId="2" xfId="0" applyAlignment="1" applyBorder="1" applyFill="1" applyFont="1" applyNumberFormat="1">
      <alignment horizontal="right" vertical="bottom"/>
    </xf>
    <xf borderId="55" fillId="33" fontId="42" numFmtId="2" xfId="0" applyAlignment="1" applyBorder="1" applyFill="1" applyFont="1" applyNumberFormat="1">
      <alignment horizontal="right" vertical="bottom"/>
    </xf>
    <xf borderId="55" fillId="34" fontId="42" numFmtId="2" xfId="0" applyAlignment="1" applyBorder="1" applyFill="1" applyFont="1" applyNumberFormat="1">
      <alignment horizontal="right" vertical="bottom"/>
    </xf>
    <xf borderId="55" fillId="35" fontId="42" numFmtId="2" xfId="0" applyAlignment="1" applyBorder="1" applyFill="1" applyFont="1" applyNumberFormat="1">
      <alignment horizontal="right" vertical="bottom"/>
    </xf>
    <xf borderId="55" fillId="36" fontId="42" numFmtId="2" xfId="0" applyAlignment="1" applyBorder="1" applyFill="1" applyFont="1" applyNumberFormat="1">
      <alignment horizontal="right" vertical="bottom"/>
    </xf>
    <xf borderId="55" fillId="37" fontId="42" numFmtId="2" xfId="0" applyAlignment="1" applyBorder="1" applyFill="1" applyFont="1" applyNumberFormat="1">
      <alignment horizontal="right" vertical="bottom"/>
    </xf>
    <xf borderId="55" fillId="38" fontId="42" numFmtId="2" xfId="0" applyAlignment="1" applyBorder="1" applyFill="1" applyFont="1" applyNumberFormat="1">
      <alignment horizontal="right" vertical="bottom"/>
    </xf>
    <xf borderId="55" fillId="39" fontId="42" numFmtId="2" xfId="0" applyAlignment="1" applyBorder="1" applyFill="1" applyFont="1" applyNumberFormat="1">
      <alignment horizontal="right" vertical="bottom"/>
    </xf>
    <xf borderId="55" fillId="40" fontId="42" numFmtId="2" xfId="0" applyAlignment="1" applyBorder="1" applyFill="1" applyFont="1" applyNumberFormat="1">
      <alignment horizontal="right" vertical="bottom"/>
    </xf>
    <xf borderId="55" fillId="41" fontId="42" numFmtId="2" xfId="0" applyAlignment="1" applyBorder="1" applyFill="1" applyFont="1" applyNumberFormat="1">
      <alignment horizontal="right" vertical="bottom"/>
    </xf>
    <xf borderId="55" fillId="42" fontId="42" numFmtId="2" xfId="0" applyAlignment="1" applyBorder="1" applyFill="1" applyFont="1" applyNumberFormat="1">
      <alignment horizontal="right" vertical="bottom"/>
    </xf>
    <xf borderId="55" fillId="43" fontId="42" numFmtId="2" xfId="0" applyAlignment="1" applyBorder="1" applyFill="1" applyFont="1" applyNumberFormat="1">
      <alignment horizontal="right" vertical="bottom"/>
    </xf>
    <xf borderId="55" fillId="44" fontId="42" numFmtId="2" xfId="0" applyAlignment="1" applyBorder="1" applyFill="1" applyFont="1" applyNumberFormat="1">
      <alignment horizontal="right" vertical="bottom"/>
    </xf>
    <xf borderId="55" fillId="45" fontId="42" numFmtId="2" xfId="0" applyAlignment="1" applyBorder="1" applyFill="1" applyFont="1" applyNumberFormat="1">
      <alignment horizontal="right" vertical="bottom"/>
    </xf>
    <xf borderId="55" fillId="46" fontId="42" numFmtId="2" xfId="0" applyAlignment="1" applyBorder="1" applyFill="1" applyFont="1" applyNumberFormat="1">
      <alignment horizontal="right" vertical="bottom"/>
    </xf>
    <xf borderId="55" fillId="47" fontId="42" numFmtId="2" xfId="0" applyAlignment="1" applyBorder="1" applyFill="1" applyFont="1" applyNumberFormat="1">
      <alignment horizontal="right" vertical="bottom"/>
    </xf>
    <xf borderId="55" fillId="48" fontId="42" numFmtId="2" xfId="0" applyAlignment="1" applyBorder="1" applyFill="1" applyFont="1" applyNumberFormat="1">
      <alignment horizontal="right" vertical="bottom"/>
    </xf>
    <xf borderId="55" fillId="49" fontId="42" numFmtId="2" xfId="0" applyAlignment="1" applyBorder="1" applyFill="1" applyFont="1" applyNumberFormat="1">
      <alignment horizontal="right" vertical="bottom"/>
    </xf>
    <xf borderId="55" fillId="50" fontId="42" numFmtId="2" xfId="0" applyAlignment="1" applyBorder="1" applyFill="1" applyFont="1" applyNumberFormat="1">
      <alignment horizontal="right" vertical="bottom"/>
    </xf>
    <xf borderId="55" fillId="51" fontId="42" numFmtId="2" xfId="0" applyAlignment="1" applyBorder="1" applyFill="1" applyFont="1" applyNumberFormat="1">
      <alignment horizontal="right" vertical="bottom"/>
    </xf>
    <xf borderId="55" fillId="52" fontId="42" numFmtId="2" xfId="0" applyAlignment="1" applyBorder="1" applyFill="1" applyFont="1" applyNumberFormat="1">
      <alignment horizontal="right" vertical="bottom"/>
    </xf>
    <xf borderId="55" fillId="53" fontId="42" numFmtId="2" xfId="0" applyAlignment="1" applyBorder="1" applyFill="1" applyFont="1" applyNumberFormat="1">
      <alignment horizontal="right" vertical="bottom"/>
    </xf>
    <xf borderId="55" fillId="54" fontId="42" numFmtId="2" xfId="0" applyAlignment="1" applyBorder="1" applyFill="1" applyFont="1" applyNumberFormat="1">
      <alignment horizontal="right" vertical="bottom"/>
    </xf>
    <xf borderId="55" fillId="55" fontId="42" numFmtId="2" xfId="0" applyAlignment="1" applyBorder="1" applyFill="1" applyFont="1" applyNumberFormat="1">
      <alignment horizontal="right" vertical="bottom"/>
    </xf>
    <xf borderId="55" fillId="56" fontId="42" numFmtId="2" xfId="0" applyAlignment="1" applyBorder="1" applyFill="1" applyFont="1" applyNumberFormat="1">
      <alignment horizontal="right" vertical="bottom"/>
    </xf>
    <xf borderId="55" fillId="57" fontId="42" numFmtId="2" xfId="0" applyAlignment="1" applyBorder="1" applyFill="1" applyFont="1" applyNumberFormat="1">
      <alignment horizontal="right" vertical="bottom"/>
    </xf>
    <xf borderId="55" fillId="58" fontId="42" numFmtId="2" xfId="0" applyAlignment="1" applyBorder="1" applyFill="1" applyFont="1" applyNumberFormat="1">
      <alignment horizontal="right" vertical="bottom"/>
    </xf>
    <xf borderId="55" fillId="59" fontId="42" numFmtId="2" xfId="0" applyAlignment="1" applyBorder="1" applyFill="1" applyFont="1" applyNumberFormat="1">
      <alignment horizontal="right" vertical="bottom"/>
    </xf>
    <xf borderId="55" fillId="60" fontId="42" numFmtId="2" xfId="0" applyAlignment="1" applyBorder="1" applyFill="1" applyFont="1" applyNumberFormat="1">
      <alignment horizontal="right" vertical="bottom"/>
    </xf>
    <xf borderId="55" fillId="61" fontId="42" numFmtId="2" xfId="0" applyAlignment="1" applyBorder="1" applyFill="1" applyFont="1" applyNumberFormat="1">
      <alignment horizontal="right" vertical="bottom"/>
    </xf>
    <xf borderId="55" fillId="62" fontId="42" numFmtId="2" xfId="0" applyAlignment="1" applyBorder="1" applyFill="1" applyFont="1" applyNumberFormat="1">
      <alignment horizontal="right" vertical="bottom"/>
    </xf>
    <xf borderId="55" fillId="63" fontId="42" numFmtId="2" xfId="0" applyAlignment="1" applyBorder="1" applyFill="1" applyFont="1" applyNumberFormat="1">
      <alignment horizontal="right" vertical="bottom"/>
    </xf>
    <xf borderId="55" fillId="64" fontId="42" numFmtId="2" xfId="0" applyAlignment="1" applyBorder="1" applyFill="1" applyFont="1" applyNumberFormat="1">
      <alignment horizontal="right" vertical="bottom"/>
    </xf>
    <xf borderId="55" fillId="65" fontId="42" numFmtId="2" xfId="0" applyAlignment="1" applyBorder="1" applyFill="1" applyFont="1" applyNumberFormat="1">
      <alignment horizontal="right" vertical="bottom"/>
    </xf>
    <xf borderId="55" fillId="66" fontId="42" numFmtId="2" xfId="0" applyAlignment="1" applyBorder="1" applyFill="1" applyFont="1" applyNumberFormat="1">
      <alignment horizontal="right" vertical="bottom"/>
    </xf>
    <xf borderId="55" fillId="67" fontId="42" numFmtId="2" xfId="0" applyAlignment="1" applyBorder="1" applyFill="1" applyFont="1" applyNumberFormat="1">
      <alignment horizontal="right" vertical="bottom"/>
    </xf>
    <xf borderId="55" fillId="68" fontId="42" numFmtId="2" xfId="0" applyAlignment="1" applyBorder="1" applyFill="1" applyFont="1" applyNumberFormat="1">
      <alignment horizontal="right" vertical="bottom"/>
    </xf>
    <xf borderId="55" fillId="69" fontId="42" numFmtId="2" xfId="0" applyAlignment="1" applyBorder="1" applyFill="1" applyFont="1" applyNumberFormat="1">
      <alignment horizontal="right" vertical="bottom"/>
    </xf>
    <xf borderId="55" fillId="70" fontId="42" numFmtId="2" xfId="0" applyAlignment="1" applyBorder="1" applyFill="1" applyFont="1" applyNumberFormat="1">
      <alignment horizontal="right" vertical="bottom"/>
    </xf>
    <xf borderId="55" fillId="71" fontId="42" numFmtId="2" xfId="0" applyAlignment="1" applyBorder="1" applyFill="1" applyFont="1" applyNumberFormat="1">
      <alignment horizontal="right" vertical="bottom"/>
    </xf>
    <xf borderId="55" fillId="72" fontId="42" numFmtId="2" xfId="0" applyAlignment="1" applyBorder="1" applyFill="1" applyFont="1" applyNumberFormat="1">
      <alignment horizontal="right" vertical="bottom"/>
    </xf>
    <xf borderId="55" fillId="73" fontId="42" numFmtId="2" xfId="0" applyAlignment="1" applyBorder="1" applyFill="1" applyFont="1" applyNumberFormat="1">
      <alignment horizontal="right" vertical="bottom"/>
    </xf>
    <xf borderId="55" fillId="0" fontId="33" numFmtId="2" xfId="0" applyBorder="1" applyFont="1" applyNumberFormat="1"/>
    <xf borderId="55" fillId="74" fontId="42" numFmtId="2" xfId="0" applyAlignment="1" applyBorder="1" applyFill="1" applyFont="1" applyNumberFormat="1">
      <alignment horizontal="right" vertical="bottom"/>
    </xf>
    <xf borderId="55" fillId="75" fontId="42" numFmtId="2" xfId="0" applyAlignment="1" applyBorder="1" applyFill="1" applyFont="1" applyNumberFormat="1">
      <alignment horizontal="right" vertical="bottom"/>
    </xf>
    <xf borderId="55" fillId="76" fontId="42" numFmtId="2" xfId="0" applyAlignment="1" applyBorder="1" applyFill="1" applyFont="1" applyNumberFormat="1">
      <alignment horizontal="right" vertical="bottom"/>
    </xf>
    <xf borderId="55" fillId="77" fontId="42" numFmtId="2" xfId="0" applyAlignment="1" applyBorder="1" applyFill="1" applyFont="1" applyNumberFormat="1">
      <alignment horizontal="right" vertical="bottom"/>
    </xf>
    <xf borderId="55" fillId="78" fontId="42" numFmtId="2" xfId="0" applyAlignment="1" applyBorder="1" applyFill="1" applyFont="1" applyNumberFormat="1">
      <alignment horizontal="right" vertical="bottom"/>
    </xf>
    <xf borderId="55" fillId="79" fontId="42" numFmtId="2" xfId="0" applyAlignment="1" applyBorder="1" applyFill="1" applyFont="1" applyNumberFormat="1">
      <alignment horizontal="right" vertical="bottom"/>
    </xf>
    <xf borderId="55" fillId="80" fontId="42" numFmtId="2" xfId="0" applyAlignment="1" applyBorder="1" applyFill="1" applyFont="1" applyNumberFormat="1">
      <alignment horizontal="right" vertical="bottom"/>
    </xf>
    <xf borderId="0" fillId="0" fontId="44" numFmtId="3" xfId="0" applyAlignment="1" applyFont="1" applyNumberFormat="1">
      <alignment readingOrder="0"/>
    </xf>
    <xf borderId="0" fillId="5" fontId="20" numFmtId="0" xfId="0" applyAlignment="1" applyFont="1">
      <alignment horizontal="left" readingOrder="0" vertical="center"/>
    </xf>
    <xf borderId="0" fillId="5" fontId="38" numFmtId="0" xfId="0" applyAlignment="1" applyFont="1">
      <alignment horizontal="left" readingOrder="0"/>
    </xf>
    <xf borderId="0" fillId="5" fontId="20" numFmtId="0" xfId="0" applyAlignment="1" applyFont="1">
      <alignment horizontal="center" readingOrder="0" vertical="center"/>
    </xf>
    <xf borderId="39" fillId="0" fontId="47" numFmtId="0" xfId="0" applyAlignment="1" applyBorder="1" applyFont="1">
      <alignment vertical="center"/>
    </xf>
    <xf borderId="40" fillId="0" fontId="47" numFmtId="0" xfId="0" applyAlignment="1" applyBorder="1" applyFont="1">
      <alignment vertical="center"/>
    </xf>
    <xf borderId="0" fillId="81" fontId="20" numFmtId="0" xfId="0" applyAlignment="1" applyFill="1" applyFont="1">
      <alignment horizontal="left" readingOrder="0" vertical="center"/>
    </xf>
    <xf borderId="0" fillId="81" fontId="38" numFmtId="0" xfId="0" applyAlignment="1" applyFont="1">
      <alignment horizontal="center" readingOrder="0"/>
    </xf>
    <xf borderId="0" fillId="81" fontId="20" numFmtId="0" xfId="0" applyAlignment="1" applyFont="1">
      <alignment horizontal="center" readingOrder="0" vertical="center"/>
    </xf>
    <xf borderId="0" fillId="0" fontId="39" numFmtId="0" xfId="0" applyAlignment="1" applyFont="1">
      <alignment horizontal="left" readingOrder="0" vertical="center"/>
    </xf>
    <xf borderId="0" fillId="0" fontId="39" numFmtId="0" xfId="0" applyAlignment="1" applyFont="1">
      <alignment horizontal="center" readingOrder="0" vertical="center"/>
    </xf>
    <xf borderId="39" fillId="0" fontId="47" numFmtId="0" xfId="0" applyAlignment="1" applyBorder="1" applyFont="1">
      <alignment readingOrder="0" vertical="center"/>
    </xf>
    <xf borderId="0" fillId="0" fontId="40" numFmtId="0" xfId="0" applyAlignment="1" applyFont="1">
      <alignment horizontal="left" readingOrder="0" vertical="center"/>
    </xf>
    <xf borderId="0" fillId="0" fontId="40" numFmtId="0" xfId="0" applyAlignment="1" applyFont="1">
      <alignment horizontal="center" readingOrder="0" vertical="center"/>
    </xf>
    <xf borderId="0" fillId="0" fontId="40" numFmtId="0" xfId="0" applyAlignment="1" applyFont="1">
      <alignment horizontal="left" readingOrder="0" shrinkToFit="0" vertical="center" wrapText="1"/>
    </xf>
    <xf borderId="0" fillId="0" fontId="48" numFmtId="0" xfId="0" applyAlignment="1" applyFont="1">
      <alignment horizontal="left" readingOrder="0" vertical="center"/>
    </xf>
    <xf borderId="0" fillId="0" fontId="39" numFmtId="0" xfId="0" applyAlignment="1" applyFont="1">
      <alignment horizontal="left" readingOrder="0" shrinkToFit="0" vertical="center" wrapText="1"/>
    </xf>
    <xf borderId="0" fillId="0" fontId="49" numFmtId="0" xfId="0" applyAlignment="1" applyFont="1">
      <alignment horizontal="left" readingOrder="0" vertical="center"/>
    </xf>
    <xf borderId="0" fillId="0" fontId="39" numFmtId="9" xfId="0" applyAlignment="1" applyFont="1" applyNumberFormat="1">
      <alignment horizontal="center" readingOrder="0" vertical="center"/>
    </xf>
    <xf borderId="0" fillId="0" fontId="50" numFmtId="0" xfId="0" applyAlignment="1" applyFont="1">
      <alignment horizontal="left" readingOrder="0" vertical="center"/>
    </xf>
    <xf borderId="0" fillId="0" fontId="50" numFmtId="0" xfId="0" applyAlignment="1" applyFont="1">
      <alignment horizontal="left" readingOrder="0" vertical="center"/>
    </xf>
    <xf borderId="0" fillId="10" fontId="40" numFmtId="0" xfId="0" applyAlignment="1" applyFont="1">
      <alignment horizontal="left" readingOrder="0" shrinkToFit="0" wrapText="1"/>
    </xf>
    <xf borderId="0" fillId="0" fontId="40" numFmtId="0" xfId="0" applyAlignment="1" applyFont="1">
      <alignment horizontal="left" readingOrder="0" shrinkToFit="0" textRotation="0" vertical="center" wrapText="1"/>
    </xf>
    <xf borderId="0" fillId="0" fontId="39" numFmtId="0" xfId="0" applyAlignment="1" applyFont="1">
      <alignment horizontal="center" readingOrder="0" shrinkToFit="0" textRotation="0" vertical="center" wrapText="1"/>
    </xf>
    <xf borderId="0" fillId="0" fontId="39" numFmtId="0" xfId="0" applyAlignment="1" applyFont="1">
      <alignment horizontal="left" readingOrder="0" shrinkToFit="0" textRotation="0" vertical="center" wrapText="1"/>
    </xf>
    <xf borderId="56" fillId="0" fontId="47" numFmtId="0" xfId="0" applyAlignment="1" applyBorder="1" applyFont="1">
      <alignment vertical="center"/>
    </xf>
    <xf borderId="37" fillId="0" fontId="47" numFmtId="0" xfId="0" applyAlignment="1" applyBorder="1" applyFont="1">
      <alignment vertical="center"/>
    </xf>
    <xf borderId="57" fillId="0" fontId="47" numFmtId="0" xfId="0" applyAlignment="1" applyBorder="1" applyFont="1">
      <alignment vertical="center"/>
    </xf>
    <xf borderId="58" fillId="0" fontId="47" numFmtId="0" xfId="0" applyAlignment="1" applyBorder="1" applyFont="1">
      <alignment vertical="center"/>
    </xf>
    <xf borderId="59" fillId="0" fontId="47" numFmtId="0" xfId="0" applyAlignment="1" applyBorder="1" applyFont="1">
      <alignment horizontal="left"/>
    </xf>
    <xf borderId="59" fillId="0" fontId="47" numFmtId="0" xfId="0" applyBorder="1" applyFont="1"/>
    <xf borderId="59" fillId="0" fontId="47" numFmtId="0" xfId="0" applyAlignment="1" applyBorder="1" applyFont="1">
      <alignment horizontal="center"/>
    </xf>
    <xf borderId="58" fillId="0" fontId="47" numFmtId="0" xfId="0" applyAlignment="1" applyBorder="1" applyFont="1">
      <alignment horizontal="left"/>
    </xf>
    <xf borderId="58" fillId="0" fontId="47" numFmtId="0" xfId="0" applyBorder="1" applyFont="1"/>
    <xf borderId="58" fillId="0" fontId="47" numFmtId="0" xfId="0" applyAlignment="1" applyBorder="1" applyFont="1">
      <alignment horizontal="center"/>
    </xf>
  </cellXfs>
  <cellStyles count="1">
    <cellStyle xfId="0" name="Normal" builtinId="0"/>
  </cellStyles>
  <dxfs count="11">
    <dxf>
      <font>
        <b/>
      </font>
      <fill>
        <patternFill patternType="solid">
          <fgColor rgb="FFD9EAD3"/>
          <bgColor rgb="FFD9EAD3"/>
        </patternFill>
      </fill>
      <border/>
    </dxf>
    <dxf>
      <font>
        <b/>
      </font>
      <fill>
        <patternFill patternType="solid">
          <fgColor rgb="FFB6D7A8"/>
          <bgColor rgb="FFB6D7A8"/>
        </patternFill>
      </fill>
      <border/>
    </dxf>
    <dxf>
      <font>
        <b/>
      </font>
      <fill>
        <patternFill patternType="solid">
          <fgColor rgb="FF93C47D"/>
          <bgColor rgb="FF93C47D"/>
        </patternFill>
      </fill>
      <border/>
    </dxf>
    <dxf>
      <font>
        <b/>
      </font>
      <fill>
        <patternFill patternType="solid">
          <fgColor rgb="FF6AA84F"/>
          <bgColor rgb="FF6AA84F"/>
        </patternFill>
      </fill>
      <border/>
    </dxf>
    <dxf>
      <font>
        <b/>
        <color rgb="FFFFFFFF"/>
      </font>
      <fill>
        <patternFill patternType="solid">
          <fgColor rgb="FF38761D"/>
          <bgColor rgb="FF38761D"/>
        </patternFill>
      </fill>
      <border/>
    </dxf>
    <dxf>
      <font>
        <b/>
        <color rgb="FF0000FF"/>
      </font>
      <fill>
        <patternFill patternType="none"/>
      </fill>
      <border/>
    </dxf>
    <dxf>
      <font>
        <b/>
        <color rgb="FFFFFFFF"/>
      </font>
      <fill>
        <patternFill patternType="solid">
          <fgColor rgb="FF274E13"/>
          <bgColor rgb="FF274E13"/>
        </patternFill>
      </fill>
      <border/>
    </dxf>
    <dxf>
      <font>
        <b/>
        <color rgb="FF0000FF"/>
      </font>
      <fill>
        <patternFill patternType="solid">
          <fgColor rgb="FFFFFFFF"/>
          <bgColor rgb="FFFFFFFF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</dxfs>
  <tableStyles count="2">
    <tableStyle count="2" pivot="0" name="(5) Equipamentos - Campo Grande-style">
      <tableStyleElement dxfId="9" type="firstRowStripe"/>
      <tableStyleElement dxfId="10" type="secondRowStripe"/>
    </tableStyle>
    <tableStyle count="2" pivot="0" name="(5) Equipamentos - Campo Grande-style 2">
      <tableStyleElement dxfId="9" type="firstRowStripe"/>
      <tableStyleElement dxfId="10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1:AI27" displayName="Table_1" name="Table_1" id="1">
  <tableColumns count="3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</tableColumns>
  <tableStyleInfo name="(5) Equipamentos - Campo Grande-style" showColumnStripes="0" showFirstColumn="1" showLastColumn="1" showRowStripes="1"/>
</table>
</file>

<file path=xl/tables/table2.xml><?xml version="1.0" encoding="utf-8"?>
<table xmlns="http://schemas.openxmlformats.org/spreadsheetml/2006/main" headerRowCount="0" ref="A32:AI42" displayName="Table_2" name="Table_2" id="2">
  <tableColumns count="35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</tableColumns>
  <tableStyleInfo name="(5) Equipamentos - Campo Grande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1.xml"/><Relationship Id="rId3" Type="http://schemas.openxmlformats.org/officeDocument/2006/relationships/vmlDrawing" Target="../drawings/vmlDrawing1.v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2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5"/>
    <col customWidth="1" min="2" max="2" width="68.38"/>
  </cols>
  <sheetData>
    <row r="1">
      <c r="A1" s="1" t="s">
        <v>0</v>
      </c>
      <c r="B1" s="2" t="s">
        <v>1</v>
      </c>
    </row>
    <row r="2">
      <c r="A2" s="3" t="s">
        <v>2</v>
      </c>
    </row>
    <row r="3">
      <c r="A3" s="1" t="s">
        <v>0</v>
      </c>
      <c r="B3" s="4" t="s">
        <v>3</v>
      </c>
    </row>
    <row r="4">
      <c r="A4" s="1" t="s">
        <v>0</v>
      </c>
      <c r="B4" s="4" t="s">
        <v>4</v>
      </c>
    </row>
    <row r="5">
      <c r="A5" s="1" t="s">
        <v>0</v>
      </c>
      <c r="B5" s="4" t="s">
        <v>5</v>
      </c>
    </row>
    <row r="6">
      <c r="A6" s="1" t="s">
        <v>0</v>
      </c>
      <c r="B6" s="4" t="s">
        <v>6</v>
      </c>
    </row>
    <row r="7">
      <c r="A7" s="1" t="s">
        <v>0</v>
      </c>
      <c r="B7" s="4" t="s">
        <v>7</v>
      </c>
    </row>
    <row r="8">
      <c r="A8" s="1" t="s">
        <v>0</v>
      </c>
      <c r="B8" s="4" t="s">
        <v>8</v>
      </c>
    </row>
    <row r="9">
      <c r="A9" s="1" t="s">
        <v>0</v>
      </c>
      <c r="B9" s="4" t="s">
        <v>9</v>
      </c>
    </row>
    <row r="10">
      <c r="A10" s="3" t="s">
        <v>10</v>
      </c>
    </row>
    <row r="11">
      <c r="A11" s="1" t="s">
        <v>0</v>
      </c>
      <c r="B11" s="5" t="s">
        <v>11</v>
      </c>
    </row>
    <row r="12">
      <c r="A12" s="1" t="s">
        <v>0</v>
      </c>
      <c r="B12" s="5" t="s">
        <v>12</v>
      </c>
    </row>
  </sheetData>
  <mergeCells count="2">
    <mergeCell ref="A2:B2"/>
    <mergeCell ref="A10:B10"/>
  </mergeCells>
  <hyperlinks>
    <hyperlink display="Painel de Indicadores" location="Painel!A1" ref="B1"/>
    <hyperlink display="Aspecto Necessidades" location="Neces.!A1:O4" ref="B3"/>
    <hyperlink display="Aspecto Capacidade instalada | Leitos" location="Leitos!A1:R4" ref="B4"/>
    <hyperlink display="Aspecto Recursos Humanos " location="RH!A1:O4" ref="B5"/>
    <hyperlink display="Aspecto Oferta de Serviços | Equipamentos" location="Equip.!A1:Q4" ref="B6"/>
    <hyperlink display="Aspecto Oferta de Serviços | Dependência" location="Depend.!A1:Q4" ref="B7"/>
    <hyperlink display="Aspecto Acessibilidade Geográfica e Tecnológica" location="Acess.!A1:P4" ref="B8"/>
    <hyperlink display="Gastos em Saúde" location="Gastos!A1:P4" ref="B9"/>
    <hyperlink display="Resultados - Regiões atual" location="'Result. Regiões'!A1" ref="B11"/>
    <hyperlink display="Resultados - Regiões Redesenho" location="'Result. Redesenho'!A1" ref="B12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1C232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75"/>
    <col customWidth="1" min="2" max="2" width="61.88"/>
    <col customWidth="1" min="3" max="3" width="10.88"/>
    <col customWidth="1" min="4" max="4" width="11.63"/>
    <col customWidth="1" min="5" max="5" width="13.88"/>
    <col customWidth="1" min="6" max="7" width="14.0"/>
  </cols>
  <sheetData>
    <row r="1">
      <c r="A1" s="6"/>
      <c r="B1" s="6" t="s">
        <v>13</v>
      </c>
      <c r="C1" s="7" t="s">
        <v>14</v>
      </c>
      <c r="D1" s="6" t="s">
        <v>15</v>
      </c>
      <c r="E1" s="8" t="s">
        <v>16</v>
      </c>
      <c r="F1" s="6" t="s">
        <v>17</v>
      </c>
      <c r="G1" s="6" t="s">
        <v>18</v>
      </c>
    </row>
    <row r="2">
      <c r="A2" s="9" t="s">
        <v>19</v>
      </c>
      <c r="B2" s="10"/>
      <c r="C2" s="11"/>
      <c r="D2" s="12"/>
      <c r="E2" s="13"/>
      <c r="F2" s="12"/>
      <c r="G2" s="14"/>
    </row>
    <row r="3">
      <c r="A3" s="15" t="s">
        <v>20</v>
      </c>
      <c r="B3" s="15" t="s">
        <v>21</v>
      </c>
      <c r="C3" s="16">
        <v>0.2</v>
      </c>
      <c r="D3" s="17" t="s">
        <v>22</v>
      </c>
      <c r="E3" s="18">
        <v>2023.0</v>
      </c>
      <c r="F3" s="17" t="s">
        <v>23</v>
      </c>
      <c r="G3" s="19" t="s">
        <v>24</v>
      </c>
    </row>
    <row r="4">
      <c r="A4" s="15" t="s">
        <v>25</v>
      </c>
      <c r="B4" s="15" t="s">
        <v>26</v>
      </c>
      <c r="C4" s="16">
        <v>0.1</v>
      </c>
      <c r="D4" s="17" t="s">
        <v>27</v>
      </c>
      <c r="E4" s="18">
        <v>2022.0</v>
      </c>
      <c r="F4" s="17" t="s">
        <v>23</v>
      </c>
      <c r="G4" s="20" t="s">
        <v>28</v>
      </c>
    </row>
    <row r="5">
      <c r="A5" s="15" t="s">
        <v>29</v>
      </c>
      <c r="B5" s="15" t="s">
        <v>30</v>
      </c>
      <c r="C5" s="16">
        <v>0.2</v>
      </c>
      <c r="D5" s="21" t="s">
        <v>31</v>
      </c>
      <c r="E5" s="22">
        <v>2034.0</v>
      </c>
      <c r="F5" s="21" t="s">
        <v>23</v>
      </c>
      <c r="G5" s="19" t="s">
        <v>32</v>
      </c>
    </row>
    <row r="6">
      <c r="A6" s="15" t="s">
        <v>33</v>
      </c>
      <c r="B6" s="15" t="s">
        <v>34</v>
      </c>
      <c r="C6" s="16">
        <v>0.05</v>
      </c>
      <c r="D6" s="17" t="s">
        <v>22</v>
      </c>
      <c r="E6" s="18">
        <v>2023.0</v>
      </c>
      <c r="F6" s="17" t="s">
        <v>23</v>
      </c>
      <c r="G6" s="19" t="s">
        <v>24</v>
      </c>
    </row>
    <row r="7">
      <c r="A7" s="15" t="s">
        <v>35</v>
      </c>
      <c r="B7" s="15" t="s">
        <v>36</v>
      </c>
      <c r="C7" s="16">
        <v>0.05</v>
      </c>
      <c r="D7" s="17" t="s">
        <v>22</v>
      </c>
      <c r="E7" s="18">
        <v>2023.0</v>
      </c>
      <c r="F7" s="17" t="s">
        <v>23</v>
      </c>
      <c r="G7" s="19" t="s">
        <v>24</v>
      </c>
    </row>
    <row r="8">
      <c r="A8" s="15" t="s">
        <v>37</v>
      </c>
      <c r="B8" s="15" t="s">
        <v>38</v>
      </c>
      <c r="C8" s="16">
        <v>0.1</v>
      </c>
      <c r="D8" s="17" t="s">
        <v>22</v>
      </c>
      <c r="E8" s="18">
        <v>2023.0</v>
      </c>
      <c r="F8" s="17" t="s">
        <v>23</v>
      </c>
      <c r="G8" s="19" t="s">
        <v>24</v>
      </c>
    </row>
    <row r="9">
      <c r="A9" s="15" t="s">
        <v>39</v>
      </c>
      <c r="B9" s="15" t="s">
        <v>40</v>
      </c>
      <c r="C9" s="16">
        <v>0.1</v>
      </c>
      <c r="D9" s="17" t="s">
        <v>41</v>
      </c>
      <c r="E9" s="18" t="s">
        <v>42</v>
      </c>
      <c r="F9" s="17" t="s">
        <v>23</v>
      </c>
      <c r="G9" s="19" t="s">
        <v>24</v>
      </c>
    </row>
    <row r="10">
      <c r="A10" s="15" t="s">
        <v>43</v>
      </c>
      <c r="B10" s="15" t="s">
        <v>44</v>
      </c>
      <c r="C10" s="16">
        <v>0.1</v>
      </c>
      <c r="D10" s="17" t="s">
        <v>41</v>
      </c>
      <c r="E10" s="18" t="s">
        <v>42</v>
      </c>
      <c r="F10" s="17" t="s">
        <v>23</v>
      </c>
      <c r="G10" s="19" t="s">
        <v>24</v>
      </c>
    </row>
    <row r="11">
      <c r="A11" s="15" t="s">
        <v>45</v>
      </c>
      <c r="B11" s="15" t="s">
        <v>46</v>
      </c>
      <c r="C11" s="23">
        <v>0.1</v>
      </c>
      <c r="D11" s="21" t="s">
        <v>22</v>
      </c>
      <c r="E11" s="22">
        <v>2023.0</v>
      </c>
      <c r="F11" s="21" t="s">
        <v>23</v>
      </c>
      <c r="G11" s="19" t="s">
        <v>24</v>
      </c>
    </row>
    <row r="12">
      <c r="A12" s="9" t="s">
        <v>47</v>
      </c>
      <c r="B12" s="10"/>
      <c r="C12" s="24"/>
      <c r="D12" s="12"/>
      <c r="E12" s="13"/>
      <c r="F12" s="12"/>
      <c r="G12" s="14"/>
    </row>
    <row r="13">
      <c r="A13" s="15" t="s">
        <v>48</v>
      </c>
      <c r="B13" s="15" t="s">
        <v>49</v>
      </c>
      <c r="C13" s="16">
        <v>0.2</v>
      </c>
      <c r="D13" s="17" t="s">
        <v>22</v>
      </c>
      <c r="E13" s="18">
        <v>2023.0</v>
      </c>
      <c r="F13" s="25" t="s">
        <v>50</v>
      </c>
      <c r="G13" s="20" t="s">
        <v>28</v>
      </c>
    </row>
    <row r="14">
      <c r="A14" s="15" t="s">
        <v>48</v>
      </c>
      <c r="B14" s="15" t="s">
        <v>51</v>
      </c>
      <c r="C14" s="16">
        <v>0.2</v>
      </c>
      <c r="D14" s="17" t="s">
        <v>22</v>
      </c>
      <c r="E14" s="18">
        <v>2023.0</v>
      </c>
      <c r="F14" s="25" t="s">
        <v>50</v>
      </c>
      <c r="G14" s="20" t="s">
        <v>28</v>
      </c>
    </row>
    <row r="15">
      <c r="A15" s="15" t="s">
        <v>52</v>
      </c>
      <c r="B15" s="15" t="s">
        <v>53</v>
      </c>
      <c r="C15" s="16">
        <v>0.3</v>
      </c>
      <c r="D15" s="17" t="s">
        <v>22</v>
      </c>
      <c r="E15" s="18">
        <v>2023.0</v>
      </c>
      <c r="F15" s="25" t="s">
        <v>50</v>
      </c>
      <c r="G15" s="20" t="s">
        <v>28</v>
      </c>
    </row>
    <row r="16">
      <c r="A16" s="15" t="s">
        <v>54</v>
      </c>
      <c r="B16" s="15" t="s">
        <v>55</v>
      </c>
      <c r="C16" s="16">
        <v>0.3</v>
      </c>
      <c r="D16" s="17" t="s">
        <v>22</v>
      </c>
      <c r="E16" s="18">
        <v>2023.0</v>
      </c>
      <c r="F16" s="25" t="s">
        <v>50</v>
      </c>
      <c r="G16" s="20" t="s">
        <v>28</v>
      </c>
    </row>
    <row r="17">
      <c r="A17" s="9" t="s">
        <v>56</v>
      </c>
      <c r="B17" s="10"/>
      <c r="C17" s="24"/>
      <c r="D17" s="12"/>
      <c r="E17" s="13"/>
      <c r="F17" s="12"/>
      <c r="G17" s="14"/>
    </row>
    <row r="18">
      <c r="A18" s="15" t="s">
        <v>57</v>
      </c>
      <c r="B18" s="15" t="s">
        <v>58</v>
      </c>
      <c r="C18" s="16">
        <v>0.2</v>
      </c>
      <c r="D18" s="17" t="s">
        <v>22</v>
      </c>
      <c r="E18" s="18">
        <v>2023.0</v>
      </c>
      <c r="F18" s="17" t="s">
        <v>23</v>
      </c>
      <c r="G18" s="20" t="s">
        <v>28</v>
      </c>
    </row>
    <row r="19">
      <c r="A19" s="15" t="s">
        <v>59</v>
      </c>
      <c r="B19" s="15" t="s">
        <v>60</v>
      </c>
      <c r="C19" s="16">
        <v>0.1</v>
      </c>
      <c r="D19" s="17" t="s">
        <v>22</v>
      </c>
      <c r="E19" s="18">
        <v>2023.0</v>
      </c>
      <c r="F19" s="17" t="s">
        <v>23</v>
      </c>
      <c r="G19" s="20" t="s">
        <v>28</v>
      </c>
    </row>
    <row r="20">
      <c r="A20" s="15" t="s">
        <v>61</v>
      </c>
      <c r="B20" s="15" t="s">
        <v>62</v>
      </c>
      <c r="C20" s="16">
        <v>0.1</v>
      </c>
      <c r="D20" s="17" t="s">
        <v>63</v>
      </c>
      <c r="E20" s="18">
        <v>2024.0</v>
      </c>
      <c r="F20" s="17" t="s">
        <v>23</v>
      </c>
      <c r="G20" s="20" t="s">
        <v>28</v>
      </c>
    </row>
    <row r="21">
      <c r="A21" s="15" t="s">
        <v>64</v>
      </c>
      <c r="B21" s="15" t="s">
        <v>65</v>
      </c>
      <c r="C21" s="16">
        <v>0.3</v>
      </c>
      <c r="D21" s="17" t="s">
        <v>22</v>
      </c>
      <c r="E21" s="18">
        <v>2023.0</v>
      </c>
      <c r="F21" s="17" t="s">
        <v>23</v>
      </c>
      <c r="G21" s="20" t="s">
        <v>28</v>
      </c>
    </row>
    <row r="22">
      <c r="A22" s="15" t="s">
        <v>66</v>
      </c>
      <c r="B22" s="15" t="s">
        <v>67</v>
      </c>
      <c r="C22" s="16">
        <v>0.3</v>
      </c>
      <c r="D22" s="17" t="s">
        <v>22</v>
      </c>
      <c r="E22" s="18">
        <v>2023.0</v>
      </c>
      <c r="F22" s="17" t="s">
        <v>23</v>
      </c>
      <c r="G22" s="20" t="s">
        <v>28</v>
      </c>
    </row>
    <row r="23">
      <c r="A23" s="9" t="s">
        <v>68</v>
      </c>
      <c r="B23" s="10"/>
      <c r="C23" s="10"/>
      <c r="D23" s="12"/>
      <c r="E23" s="12"/>
      <c r="F23" s="12"/>
      <c r="G23" s="14"/>
    </row>
    <row r="24">
      <c r="A24" s="15" t="s">
        <v>69</v>
      </c>
      <c r="B24" s="15" t="s">
        <v>70</v>
      </c>
      <c r="C24" s="26">
        <v>0.125</v>
      </c>
      <c r="D24" s="27" t="s">
        <v>71</v>
      </c>
      <c r="E24" s="18">
        <v>2023.0</v>
      </c>
      <c r="F24" s="25" t="s">
        <v>50</v>
      </c>
      <c r="G24" s="20" t="s">
        <v>28</v>
      </c>
    </row>
    <row r="25">
      <c r="A25" s="15" t="s">
        <v>72</v>
      </c>
      <c r="B25" s="15" t="s">
        <v>73</v>
      </c>
      <c r="C25" s="26">
        <v>0.03</v>
      </c>
      <c r="D25" s="27" t="s">
        <v>71</v>
      </c>
      <c r="E25" s="18">
        <v>2023.0</v>
      </c>
      <c r="F25" s="25" t="s">
        <v>50</v>
      </c>
      <c r="G25" s="20" t="s">
        <v>28</v>
      </c>
    </row>
    <row r="26">
      <c r="A26" s="15" t="s">
        <v>74</v>
      </c>
      <c r="B26" s="15" t="s">
        <v>75</v>
      </c>
      <c r="C26" s="26">
        <v>0.125</v>
      </c>
      <c r="D26" s="27" t="s">
        <v>71</v>
      </c>
      <c r="E26" s="18">
        <v>2023.0</v>
      </c>
      <c r="F26" s="25" t="s">
        <v>50</v>
      </c>
      <c r="G26" s="20" t="s">
        <v>28</v>
      </c>
    </row>
    <row r="27">
      <c r="A27" s="15" t="s">
        <v>76</v>
      </c>
      <c r="B27" s="15" t="s">
        <v>77</v>
      </c>
      <c r="C27" s="26">
        <v>0.125</v>
      </c>
      <c r="D27" s="27" t="s">
        <v>71</v>
      </c>
      <c r="E27" s="18">
        <v>2023.0</v>
      </c>
      <c r="F27" s="25" t="s">
        <v>50</v>
      </c>
      <c r="G27" s="20" t="s">
        <v>28</v>
      </c>
    </row>
    <row r="28">
      <c r="A28" s="15" t="s">
        <v>78</v>
      </c>
      <c r="B28" s="15" t="s">
        <v>79</v>
      </c>
      <c r="C28" s="26">
        <v>0.125</v>
      </c>
      <c r="D28" s="27" t="s">
        <v>71</v>
      </c>
      <c r="E28" s="18">
        <v>2023.0</v>
      </c>
      <c r="F28" s="25" t="s">
        <v>50</v>
      </c>
      <c r="G28" s="20" t="s">
        <v>28</v>
      </c>
    </row>
    <row r="29">
      <c r="A29" s="15" t="s">
        <v>80</v>
      </c>
      <c r="B29" s="15" t="s">
        <v>81</v>
      </c>
      <c r="C29" s="26">
        <v>0.16</v>
      </c>
      <c r="D29" s="27" t="s">
        <v>71</v>
      </c>
      <c r="E29" s="18">
        <v>2023.0</v>
      </c>
      <c r="F29" s="25" t="s">
        <v>50</v>
      </c>
      <c r="G29" s="20" t="s">
        <v>28</v>
      </c>
    </row>
    <row r="30">
      <c r="A30" s="15" t="s">
        <v>82</v>
      </c>
      <c r="B30" s="15" t="s">
        <v>83</v>
      </c>
      <c r="C30" s="26">
        <v>0.16</v>
      </c>
      <c r="D30" s="27" t="s">
        <v>71</v>
      </c>
      <c r="E30" s="18">
        <v>2023.0</v>
      </c>
      <c r="F30" s="25" t="s">
        <v>50</v>
      </c>
      <c r="G30" s="20" t="s">
        <v>28</v>
      </c>
    </row>
    <row r="31">
      <c r="A31" s="15" t="s">
        <v>84</v>
      </c>
      <c r="B31" s="15" t="s">
        <v>85</v>
      </c>
      <c r="C31" s="26">
        <v>0.16</v>
      </c>
      <c r="D31" s="27" t="s">
        <v>71</v>
      </c>
      <c r="E31" s="18">
        <v>2023.0</v>
      </c>
      <c r="F31" s="25" t="s">
        <v>50</v>
      </c>
      <c r="G31" s="20" t="s">
        <v>28</v>
      </c>
    </row>
    <row r="32">
      <c r="A32" s="9" t="s">
        <v>86</v>
      </c>
      <c r="B32" s="12"/>
      <c r="C32" s="28"/>
      <c r="D32" s="29"/>
      <c r="E32" s="30"/>
      <c r="F32" s="29"/>
      <c r="G32" s="31"/>
    </row>
    <row r="33">
      <c r="A33" s="15" t="s">
        <v>87</v>
      </c>
      <c r="B33" s="15" t="s">
        <v>88</v>
      </c>
      <c r="C33" s="32">
        <v>0.5</v>
      </c>
      <c r="D33" s="17" t="s">
        <v>89</v>
      </c>
      <c r="E33" s="18">
        <v>2023.0</v>
      </c>
      <c r="F33" s="25" t="s">
        <v>50</v>
      </c>
      <c r="G33" s="19" t="s">
        <v>24</v>
      </c>
    </row>
    <row r="34">
      <c r="A34" s="15" t="s">
        <v>90</v>
      </c>
      <c r="B34" s="15" t="s">
        <v>91</v>
      </c>
      <c r="C34" s="32">
        <v>0.5</v>
      </c>
      <c r="D34" s="17" t="s">
        <v>92</v>
      </c>
      <c r="E34" s="18">
        <v>2023.0</v>
      </c>
      <c r="F34" s="25" t="s">
        <v>50</v>
      </c>
      <c r="G34" s="19" t="s">
        <v>24</v>
      </c>
    </row>
    <row r="35">
      <c r="A35" s="9" t="s">
        <v>93</v>
      </c>
      <c r="B35" s="10"/>
      <c r="C35" s="24"/>
      <c r="D35" s="12"/>
      <c r="E35" s="13"/>
      <c r="F35" s="12"/>
      <c r="G35" s="14"/>
    </row>
    <row r="36">
      <c r="A36" s="15" t="s">
        <v>94</v>
      </c>
      <c r="B36" s="15" t="s">
        <v>95</v>
      </c>
      <c r="C36" s="32">
        <v>0.5</v>
      </c>
      <c r="D36" s="27" t="s">
        <v>96</v>
      </c>
      <c r="E36" s="33">
        <v>2023.0</v>
      </c>
      <c r="F36" s="17" t="s">
        <v>23</v>
      </c>
      <c r="G36" s="19" t="s">
        <v>24</v>
      </c>
    </row>
    <row r="37">
      <c r="A37" s="15" t="s">
        <v>97</v>
      </c>
      <c r="B37" s="15" t="s">
        <v>98</v>
      </c>
      <c r="C37" s="32">
        <v>0.4</v>
      </c>
      <c r="D37" s="27" t="s">
        <v>92</v>
      </c>
      <c r="E37" s="33">
        <v>2023.0</v>
      </c>
      <c r="F37" s="17" t="s">
        <v>23</v>
      </c>
      <c r="G37" s="19" t="s">
        <v>24</v>
      </c>
    </row>
    <row r="38">
      <c r="A38" s="15" t="s">
        <v>99</v>
      </c>
      <c r="B38" s="15" t="s">
        <v>100</v>
      </c>
      <c r="C38" s="32">
        <v>0.1</v>
      </c>
      <c r="D38" s="27" t="s">
        <v>71</v>
      </c>
      <c r="E38" s="33">
        <v>2023.0</v>
      </c>
      <c r="F38" s="17" t="s">
        <v>23</v>
      </c>
      <c r="G38" s="20" t="s">
        <v>28</v>
      </c>
    </row>
    <row r="39">
      <c r="A39" s="9" t="s">
        <v>9</v>
      </c>
      <c r="B39" s="10"/>
      <c r="C39" s="10"/>
      <c r="D39" s="12"/>
      <c r="E39" s="12"/>
      <c r="F39" s="12"/>
      <c r="G39" s="14"/>
    </row>
    <row r="40">
      <c r="A40" s="15" t="s">
        <v>101</v>
      </c>
      <c r="B40" s="15" t="s">
        <v>102</v>
      </c>
      <c r="C40" s="32">
        <v>1.0</v>
      </c>
      <c r="D40" s="17" t="s">
        <v>22</v>
      </c>
      <c r="E40" s="33">
        <v>2023.0</v>
      </c>
      <c r="F40" s="17" t="s">
        <v>23</v>
      </c>
      <c r="G40" s="34" t="s">
        <v>28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7C7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25"/>
    <col customWidth="1" min="6" max="6" width="13.5"/>
  </cols>
  <sheetData>
    <row r="1">
      <c r="A1" s="35" t="s">
        <v>103</v>
      </c>
      <c r="P1" s="35"/>
    </row>
    <row r="2">
      <c r="P2" s="35"/>
    </row>
    <row r="3">
      <c r="P3" s="35"/>
    </row>
    <row r="4">
      <c r="P4" s="35"/>
    </row>
    <row r="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>
      <c r="K6" s="38"/>
      <c r="L6" s="38"/>
      <c r="M6" s="38"/>
      <c r="N6" s="38"/>
      <c r="O6" s="38"/>
      <c r="P6" s="38"/>
    </row>
    <row r="7">
      <c r="A7" s="39"/>
      <c r="C7" s="40" t="s">
        <v>104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>
      <c r="C8" s="40">
        <v>0.2</v>
      </c>
      <c r="D8" s="42"/>
      <c r="E8" s="40">
        <v>0.1</v>
      </c>
      <c r="F8" s="42"/>
      <c r="G8" s="40">
        <v>0.1</v>
      </c>
      <c r="H8" s="42"/>
      <c r="I8" s="40">
        <v>0.1</v>
      </c>
      <c r="J8" s="42"/>
      <c r="K8" s="40">
        <v>0.2</v>
      </c>
      <c r="L8" s="42"/>
      <c r="M8" s="40">
        <v>0.1</v>
      </c>
      <c r="N8" s="42"/>
    </row>
    <row r="9">
      <c r="C9" s="43" t="s">
        <v>105</v>
      </c>
      <c r="D9" s="42"/>
      <c r="E9" s="43" t="s">
        <v>106</v>
      </c>
      <c r="F9" s="42"/>
      <c r="G9" s="43" t="s">
        <v>107</v>
      </c>
      <c r="H9" s="42"/>
      <c r="I9" s="43" t="s">
        <v>108</v>
      </c>
      <c r="J9" s="42"/>
      <c r="K9" s="43" t="s">
        <v>109</v>
      </c>
      <c r="L9" s="42"/>
      <c r="M9" s="43" t="s">
        <v>110</v>
      </c>
      <c r="N9" s="42"/>
    </row>
    <row r="10">
      <c r="A10" s="44" t="s">
        <v>111</v>
      </c>
      <c r="B10" s="45" t="s">
        <v>112</v>
      </c>
      <c r="C10" s="46"/>
      <c r="D10" s="46"/>
      <c r="E10" s="46"/>
      <c r="F10" s="46"/>
      <c r="G10" s="46"/>
      <c r="H10" s="47"/>
      <c r="I10" s="45"/>
      <c r="J10" s="48"/>
      <c r="K10" s="44"/>
      <c r="L10" s="48"/>
      <c r="M10" s="48"/>
      <c r="N10" s="48"/>
      <c r="O10" s="47"/>
      <c r="P10" s="47"/>
    </row>
    <row r="11">
      <c r="A11" s="44" t="s">
        <v>113</v>
      </c>
      <c r="B11" s="45" t="s">
        <v>114</v>
      </c>
      <c r="C11" s="46">
        <f>L11-2*J11</f>
        <v>-0.7772480514</v>
      </c>
      <c r="D11" s="46">
        <f>L11-J11</f>
        <v>-0.387150969</v>
      </c>
      <c r="E11" s="46">
        <f>L11</f>
        <v>0.002946113479</v>
      </c>
      <c r="F11" s="46">
        <f>L11+J11</f>
        <v>0.3930431959</v>
      </c>
      <c r="G11" s="46">
        <f>L11+2*J11</f>
        <v>0.7831402784</v>
      </c>
      <c r="H11" s="47"/>
      <c r="I11" s="45" t="s">
        <v>115</v>
      </c>
      <c r="J11" s="48">
        <f>STDEV(B17:B95)</f>
        <v>0.3900970825</v>
      </c>
      <c r="K11" s="45" t="s">
        <v>116</v>
      </c>
      <c r="L11" s="49">
        <f>AVERAGE(B17:B95)</f>
        <v>0.002946113479</v>
      </c>
      <c r="M11" s="48"/>
      <c r="N11" s="48"/>
      <c r="O11" s="47"/>
      <c r="P11" s="47"/>
    </row>
    <row r="12">
      <c r="A12" s="50"/>
      <c r="C12" s="40">
        <v>0.05</v>
      </c>
      <c r="D12" s="42"/>
      <c r="E12" s="51">
        <v>0.05</v>
      </c>
      <c r="F12" s="41"/>
      <c r="G12" s="51">
        <v>0.1</v>
      </c>
      <c r="H12" s="41"/>
      <c r="I12" s="52">
        <f>SUM(C8:N8,C12:H12)</f>
        <v>1</v>
      </c>
      <c r="J12" s="42"/>
      <c r="L12" s="39"/>
      <c r="M12" s="39"/>
      <c r="N12" s="39"/>
    </row>
    <row r="13">
      <c r="C13" s="43" t="s">
        <v>117</v>
      </c>
      <c r="D13" s="42"/>
      <c r="E13" s="53" t="s">
        <v>118</v>
      </c>
      <c r="F13" s="54"/>
      <c r="G13" s="53" t="s">
        <v>119</v>
      </c>
      <c r="H13" s="54"/>
      <c r="I13" s="55" t="s">
        <v>120</v>
      </c>
      <c r="J13" s="56"/>
      <c r="L13" s="39"/>
      <c r="M13" s="39"/>
      <c r="N13" s="39"/>
    </row>
    <row r="14">
      <c r="F14" s="57"/>
      <c r="G14" s="57"/>
      <c r="H14" s="39"/>
      <c r="I14" s="39"/>
      <c r="J14" s="39"/>
      <c r="K14" s="39"/>
      <c r="L14" s="58" t="s">
        <v>121</v>
      </c>
      <c r="M14" s="41"/>
      <c r="N14" s="41"/>
      <c r="O14" s="42"/>
      <c r="P14" s="59"/>
    </row>
    <row r="15">
      <c r="B15" s="60"/>
      <c r="C15" s="61"/>
      <c r="D15" s="62" t="s">
        <v>122</v>
      </c>
      <c r="E15" s="63"/>
      <c r="F15" s="64"/>
      <c r="G15" s="61"/>
      <c r="H15" s="58" t="s">
        <v>123</v>
      </c>
      <c r="I15" s="41"/>
      <c r="J15" s="42"/>
      <c r="L15" s="65" t="s">
        <v>124</v>
      </c>
      <c r="M15" s="66" t="s">
        <v>125</v>
      </c>
      <c r="N15" s="65" t="s">
        <v>126</v>
      </c>
      <c r="O15" s="66" t="s">
        <v>125</v>
      </c>
      <c r="P15" s="67"/>
    </row>
    <row r="16">
      <c r="A16" s="68" t="s">
        <v>23</v>
      </c>
      <c r="B16" s="68" t="s">
        <v>127</v>
      </c>
      <c r="C16" s="69"/>
      <c r="D16" s="70" t="s">
        <v>23</v>
      </c>
      <c r="E16" s="68" t="s">
        <v>128</v>
      </c>
      <c r="F16" s="71" t="s">
        <v>129</v>
      </c>
      <c r="H16" s="70" t="s">
        <v>23</v>
      </c>
      <c r="I16" s="68" t="s">
        <v>128</v>
      </c>
      <c r="J16" s="71" t="s">
        <v>129</v>
      </c>
      <c r="L16" s="72" t="s">
        <v>130</v>
      </c>
      <c r="M16" s="73" t="s">
        <v>131</v>
      </c>
      <c r="N16" s="74" t="s">
        <v>132</v>
      </c>
      <c r="O16" s="73" t="s">
        <v>131</v>
      </c>
      <c r="P16" s="75"/>
    </row>
    <row r="17">
      <c r="A17" s="76" t="s">
        <v>133</v>
      </c>
      <c r="B17" s="77">
        <f>'Result. Regiões'!AA3</f>
        <v>0.01819597622</v>
      </c>
      <c r="C17" s="78"/>
      <c r="D17" s="79" t="s">
        <v>133</v>
      </c>
      <c r="E17" s="45" t="s">
        <v>134</v>
      </c>
      <c r="F17" s="80" t="str">
        <f t="shared" ref="F17:F95" si="1">IF(B17&gt;=$G$11,"F",IF(B17&gt;=$F$11,"E",IF(B17&gt;=$E$11,"D",IF(B17&gt;=$D$11,"C",IF(B17&gt;=$C$11,"B","A")))))</f>
        <v>D</v>
      </c>
      <c r="H17" s="79" t="s">
        <v>133</v>
      </c>
      <c r="I17" s="45" t="s">
        <v>135</v>
      </c>
      <c r="J17" s="80" t="str">
        <f t="shared" ref="J17:J95" si="2">IF(B17&gt;=$G$11,"F",IF(B17&gt;=$F$11,"E",IF(B17&gt;=$E$11,"D",IF(B17&gt;=$D$11,"C",IF(B17&gt;=$C$11,"B","A")))))</f>
        <v>D</v>
      </c>
      <c r="L17" s="81" t="s">
        <v>136</v>
      </c>
      <c r="M17" s="82" t="s">
        <v>137</v>
      </c>
      <c r="N17" s="83" t="s">
        <v>138</v>
      </c>
      <c r="O17" s="82" t="s">
        <v>137</v>
      </c>
      <c r="P17" s="75"/>
    </row>
    <row r="18">
      <c r="A18" s="84" t="s">
        <v>139</v>
      </c>
      <c r="B18" s="85">
        <f>'Result. Regiões'!AA4</f>
        <v>-0.3187030047</v>
      </c>
      <c r="C18" s="78"/>
      <c r="D18" s="84" t="s">
        <v>139</v>
      </c>
      <c r="E18" s="45" t="s">
        <v>140</v>
      </c>
      <c r="F18" s="80" t="str">
        <f t="shared" si="1"/>
        <v>C</v>
      </c>
      <c r="H18" s="86" t="s">
        <v>139</v>
      </c>
      <c r="I18" s="45" t="s">
        <v>141</v>
      </c>
      <c r="J18" s="80" t="str">
        <f t="shared" si="2"/>
        <v>C</v>
      </c>
      <c r="L18" s="81" t="s">
        <v>142</v>
      </c>
      <c r="M18" s="82" t="s">
        <v>137</v>
      </c>
      <c r="N18" s="83" t="s">
        <v>143</v>
      </c>
      <c r="O18" s="82" t="s">
        <v>137</v>
      </c>
      <c r="P18" s="75"/>
    </row>
    <row r="19">
      <c r="A19" s="84" t="s">
        <v>144</v>
      </c>
      <c r="B19" s="85">
        <f>'Result. Regiões'!AA5</f>
        <v>0.08325826876</v>
      </c>
      <c r="C19" s="78"/>
      <c r="D19" s="84" t="s">
        <v>144</v>
      </c>
      <c r="E19" s="45" t="s">
        <v>145</v>
      </c>
      <c r="F19" s="80" t="str">
        <f t="shared" si="1"/>
        <v>D</v>
      </c>
      <c r="H19" s="84" t="s">
        <v>144</v>
      </c>
      <c r="I19" s="87" t="s">
        <v>146</v>
      </c>
      <c r="J19" s="80" t="str">
        <f t="shared" si="2"/>
        <v>D</v>
      </c>
      <c r="L19" s="81" t="s">
        <v>140</v>
      </c>
      <c r="M19" s="82" t="s">
        <v>137</v>
      </c>
      <c r="N19" s="83" t="s">
        <v>135</v>
      </c>
      <c r="O19" s="82" t="s">
        <v>131</v>
      </c>
      <c r="P19" s="75"/>
    </row>
    <row r="20">
      <c r="A20" s="84" t="s">
        <v>147</v>
      </c>
      <c r="B20" s="85">
        <f>'Result. Regiões'!AA6</f>
        <v>0.5062486257</v>
      </c>
      <c r="C20" s="78"/>
      <c r="D20" s="84" t="s">
        <v>147</v>
      </c>
      <c r="E20" s="87" t="s">
        <v>130</v>
      </c>
      <c r="F20" s="80" t="str">
        <f t="shared" si="1"/>
        <v>E</v>
      </c>
      <c r="H20" s="86" t="s">
        <v>147</v>
      </c>
      <c r="I20" s="45" t="s">
        <v>132</v>
      </c>
      <c r="J20" s="80" t="str">
        <f t="shared" si="2"/>
        <v>E</v>
      </c>
      <c r="L20" s="81" t="s">
        <v>148</v>
      </c>
      <c r="M20" s="82" t="s">
        <v>137</v>
      </c>
      <c r="N20" s="83" t="s">
        <v>149</v>
      </c>
      <c r="O20" s="82" t="s">
        <v>131</v>
      </c>
      <c r="P20" s="75"/>
    </row>
    <row r="21">
      <c r="A21" s="84" t="s">
        <v>150</v>
      </c>
      <c r="B21" s="85">
        <f>'Result. Regiões'!AA7</f>
        <v>-0.307080926</v>
      </c>
      <c r="C21" s="78"/>
      <c r="D21" s="84" t="s">
        <v>150</v>
      </c>
      <c r="E21" s="87" t="s">
        <v>151</v>
      </c>
      <c r="F21" s="80" t="str">
        <f t="shared" si="1"/>
        <v>C</v>
      </c>
      <c r="H21" s="84" t="s">
        <v>150</v>
      </c>
      <c r="I21" s="87" t="s">
        <v>152</v>
      </c>
      <c r="J21" s="80" t="str">
        <f t="shared" si="2"/>
        <v>C</v>
      </c>
      <c r="L21" s="81" t="s">
        <v>153</v>
      </c>
      <c r="M21" s="82" t="s">
        <v>131</v>
      </c>
      <c r="N21" s="83" t="s">
        <v>141</v>
      </c>
      <c r="O21" s="82" t="s">
        <v>137</v>
      </c>
      <c r="P21" s="75"/>
    </row>
    <row r="22">
      <c r="A22" s="84" t="s">
        <v>154</v>
      </c>
      <c r="B22" s="88">
        <f>'Result. Regiões'!AA8</f>
        <v>-0.1925819716</v>
      </c>
      <c r="C22" s="78"/>
      <c r="D22" s="84" t="s">
        <v>154</v>
      </c>
      <c r="E22" s="89" t="s">
        <v>151</v>
      </c>
      <c r="F22" s="80" t="str">
        <f t="shared" si="1"/>
        <v>C</v>
      </c>
      <c r="H22" s="84" t="s">
        <v>154</v>
      </c>
      <c r="I22" s="87" t="s">
        <v>152</v>
      </c>
      <c r="J22" s="80" t="str">
        <f t="shared" si="2"/>
        <v>C</v>
      </c>
      <c r="L22" s="81" t="s">
        <v>155</v>
      </c>
      <c r="M22" s="82" t="s">
        <v>131</v>
      </c>
      <c r="N22" s="83" t="s">
        <v>156</v>
      </c>
      <c r="O22" s="82" t="s">
        <v>131</v>
      </c>
      <c r="P22" s="75"/>
    </row>
    <row r="23">
      <c r="A23" s="76" t="s">
        <v>157</v>
      </c>
      <c r="B23" s="85">
        <f>'Result. Regiões'!AA9</f>
        <v>0.2142299488</v>
      </c>
      <c r="C23" s="78"/>
      <c r="D23" s="76" t="s">
        <v>157</v>
      </c>
      <c r="E23" s="90" t="s">
        <v>145</v>
      </c>
      <c r="F23" s="91" t="str">
        <f t="shared" si="1"/>
        <v>D</v>
      </c>
      <c r="H23" s="84" t="s">
        <v>157</v>
      </c>
      <c r="I23" s="87" t="s">
        <v>146</v>
      </c>
      <c r="J23" s="80" t="str">
        <f t="shared" si="2"/>
        <v>D</v>
      </c>
      <c r="L23" s="81" t="s">
        <v>151</v>
      </c>
      <c r="M23" s="82" t="s">
        <v>137</v>
      </c>
      <c r="N23" s="83" t="s">
        <v>152</v>
      </c>
      <c r="O23" s="82" t="s">
        <v>137</v>
      </c>
      <c r="P23" s="75"/>
    </row>
    <row r="24">
      <c r="A24" s="84" t="s">
        <v>158</v>
      </c>
      <c r="B24" s="85">
        <f>'Result. Regiões'!AA10</f>
        <v>0.1474792772</v>
      </c>
      <c r="C24" s="78"/>
      <c r="D24" s="79" t="s">
        <v>158</v>
      </c>
      <c r="E24" s="87" t="s">
        <v>159</v>
      </c>
      <c r="F24" s="80" t="str">
        <f t="shared" si="1"/>
        <v>D</v>
      </c>
      <c r="H24" s="79" t="s">
        <v>158</v>
      </c>
      <c r="I24" s="45" t="s">
        <v>149</v>
      </c>
      <c r="J24" s="80" t="str">
        <f t="shared" si="2"/>
        <v>D</v>
      </c>
      <c r="L24" s="81" t="s">
        <v>159</v>
      </c>
      <c r="M24" s="82" t="s">
        <v>160</v>
      </c>
      <c r="N24" s="92" t="s">
        <v>146</v>
      </c>
      <c r="O24" s="93" t="s">
        <v>131</v>
      </c>
      <c r="P24" s="94"/>
    </row>
    <row r="25">
      <c r="A25" s="84" t="s">
        <v>130</v>
      </c>
      <c r="B25" s="85">
        <f>'Result. Regiões'!AA11</f>
        <v>0.4772269576</v>
      </c>
      <c r="C25" s="78"/>
      <c r="D25" s="84" t="s">
        <v>130</v>
      </c>
      <c r="E25" s="45" t="s">
        <v>130</v>
      </c>
      <c r="F25" s="80" t="str">
        <f t="shared" si="1"/>
        <v>E</v>
      </c>
      <c r="H25" s="84" t="s">
        <v>130</v>
      </c>
      <c r="I25" s="87" t="s">
        <v>132</v>
      </c>
      <c r="J25" s="80" t="str">
        <f t="shared" si="2"/>
        <v>E</v>
      </c>
      <c r="L25" s="81" t="s">
        <v>145</v>
      </c>
      <c r="M25" s="82" t="s">
        <v>131</v>
      </c>
      <c r="N25" s="95"/>
      <c r="O25" s="93"/>
      <c r="P25" s="94"/>
    </row>
    <row r="26">
      <c r="A26" s="84" t="s">
        <v>161</v>
      </c>
      <c r="B26" s="85">
        <f>'Result. Regiões'!AA12</f>
        <v>0.107197322</v>
      </c>
      <c r="C26" s="78"/>
      <c r="D26" s="84" t="s">
        <v>161</v>
      </c>
      <c r="E26" s="87" t="s">
        <v>145</v>
      </c>
      <c r="F26" s="80" t="str">
        <f t="shared" si="1"/>
        <v>D</v>
      </c>
      <c r="H26" s="84" t="s">
        <v>161</v>
      </c>
      <c r="I26" s="87" t="s">
        <v>146</v>
      </c>
      <c r="J26" s="80" t="str">
        <f t="shared" si="2"/>
        <v>D</v>
      </c>
      <c r="L26" s="96" t="s">
        <v>134</v>
      </c>
      <c r="M26" s="97" t="s">
        <v>131</v>
      </c>
      <c r="N26" s="98"/>
      <c r="O26" s="99"/>
      <c r="P26" s="94"/>
    </row>
    <row r="27">
      <c r="A27" s="84" t="s">
        <v>162</v>
      </c>
      <c r="B27" s="85">
        <f>'Result. Regiões'!AA13</f>
        <v>0.2288684475</v>
      </c>
      <c r="C27" s="78"/>
      <c r="D27" s="84" t="s">
        <v>162</v>
      </c>
      <c r="E27" s="87" t="s">
        <v>136</v>
      </c>
      <c r="F27" s="80" t="str">
        <f t="shared" si="1"/>
        <v>D</v>
      </c>
      <c r="H27" s="100" t="s">
        <v>162</v>
      </c>
      <c r="I27" s="89" t="s">
        <v>138</v>
      </c>
      <c r="J27" s="80" t="str">
        <f t="shared" si="2"/>
        <v>D</v>
      </c>
      <c r="L27" s="75"/>
    </row>
    <row r="28">
      <c r="A28" s="84" t="s">
        <v>163</v>
      </c>
      <c r="B28" s="85">
        <f>'Result. Regiões'!AA14</f>
        <v>0.01178567303</v>
      </c>
      <c r="C28" s="78"/>
      <c r="D28" s="84" t="s">
        <v>163</v>
      </c>
      <c r="E28" s="87" t="s">
        <v>134</v>
      </c>
      <c r="F28" s="80" t="str">
        <f t="shared" si="1"/>
        <v>D</v>
      </c>
      <c r="H28" s="76" t="s">
        <v>163</v>
      </c>
      <c r="I28" s="90" t="s">
        <v>135</v>
      </c>
      <c r="J28" s="91" t="str">
        <f t="shared" si="2"/>
        <v>D</v>
      </c>
      <c r="L28" s="75"/>
    </row>
    <row r="29">
      <c r="A29" s="84" t="s">
        <v>164</v>
      </c>
      <c r="B29" s="85">
        <f>'Result. Regiões'!AA15</f>
        <v>-0.204282708</v>
      </c>
      <c r="C29" s="78"/>
      <c r="D29" s="84" t="s">
        <v>164</v>
      </c>
      <c r="E29" s="87" t="s">
        <v>151</v>
      </c>
      <c r="F29" s="80" t="str">
        <f t="shared" si="1"/>
        <v>C</v>
      </c>
      <c r="H29" s="84" t="s">
        <v>164</v>
      </c>
      <c r="I29" s="87" t="s">
        <v>152</v>
      </c>
      <c r="J29" s="80" t="str">
        <f t="shared" si="2"/>
        <v>C</v>
      </c>
      <c r="L29" s="75"/>
    </row>
    <row r="30">
      <c r="A30" s="84" t="s">
        <v>165</v>
      </c>
      <c r="B30" s="85">
        <f>'Result. Regiões'!AA16</f>
        <v>0.08876819115</v>
      </c>
      <c r="C30" s="78"/>
      <c r="D30" s="84" t="s">
        <v>165</v>
      </c>
      <c r="E30" s="87" t="s">
        <v>153</v>
      </c>
      <c r="F30" s="80" t="str">
        <f t="shared" si="1"/>
        <v>D</v>
      </c>
      <c r="H30" s="86" t="s">
        <v>165</v>
      </c>
      <c r="I30" s="45" t="s">
        <v>132</v>
      </c>
      <c r="J30" s="80" t="str">
        <f t="shared" si="2"/>
        <v>D</v>
      </c>
      <c r="L30" s="75"/>
    </row>
    <row r="31">
      <c r="A31" s="84" t="s">
        <v>166</v>
      </c>
      <c r="B31" s="85">
        <f>'Result. Regiões'!AA17</f>
        <v>0.1233400011</v>
      </c>
      <c r="C31" s="78"/>
      <c r="D31" s="84" t="s">
        <v>166</v>
      </c>
      <c r="E31" s="87" t="s">
        <v>130</v>
      </c>
      <c r="F31" s="80" t="str">
        <f t="shared" si="1"/>
        <v>D</v>
      </c>
      <c r="H31" s="84" t="s">
        <v>166</v>
      </c>
      <c r="I31" s="87" t="s">
        <v>132</v>
      </c>
      <c r="J31" s="80" t="str">
        <f t="shared" si="2"/>
        <v>D</v>
      </c>
      <c r="L31" s="75"/>
    </row>
    <row r="32">
      <c r="A32" s="84" t="s">
        <v>167</v>
      </c>
      <c r="B32" s="85">
        <f>'Result. Regiões'!AA18</f>
        <v>-0.3534416804</v>
      </c>
      <c r="C32" s="78"/>
      <c r="D32" s="84" t="s">
        <v>167</v>
      </c>
      <c r="E32" s="87" t="s">
        <v>153</v>
      </c>
      <c r="F32" s="80" t="str">
        <f t="shared" si="1"/>
        <v>C</v>
      </c>
      <c r="H32" s="84" t="s">
        <v>167</v>
      </c>
      <c r="I32" s="87" t="s">
        <v>132</v>
      </c>
      <c r="J32" s="80" t="str">
        <f t="shared" si="2"/>
        <v>C</v>
      </c>
      <c r="L32" s="75"/>
    </row>
    <row r="33">
      <c r="A33" s="84" t="s">
        <v>168</v>
      </c>
      <c r="B33" s="85">
        <f>'Result. Regiões'!AA19</f>
        <v>0.02880857989</v>
      </c>
      <c r="C33" s="78"/>
      <c r="D33" s="84" t="s">
        <v>168</v>
      </c>
      <c r="E33" s="87" t="s">
        <v>134</v>
      </c>
      <c r="F33" s="80" t="str">
        <f t="shared" si="1"/>
        <v>D</v>
      </c>
      <c r="H33" s="84" t="s">
        <v>168</v>
      </c>
      <c r="I33" s="87" t="s">
        <v>135</v>
      </c>
      <c r="J33" s="80" t="str">
        <f t="shared" si="2"/>
        <v>D</v>
      </c>
      <c r="L33" s="75"/>
    </row>
    <row r="34">
      <c r="A34" s="84" t="s">
        <v>169</v>
      </c>
      <c r="B34" s="85">
        <f>'Result. Regiões'!AA20</f>
        <v>-0.3327446526</v>
      </c>
      <c r="C34" s="78"/>
      <c r="D34" s="84" t="s">
        <v>169</v>
      </c>
      <c r="E34" s="87" t="s">
        <v>148</v>
      </c>
      <c r="F34" s="80" t="str">
        <f t="shared" si="1"/>
        <v>C</v>
      </c>
      <c r="H34" s="84" t="s">
        <v>169</v>
      </c>
      <c r="I34" s="87" t="s">
        <v>143</v>
      </c>
      <c r="J34" s="80" t="str">
        <f t="shared" si="2"/>
        <v>C</v>
      </c>
      <c r="L34" s="75"/>
    </row>
    <row r="35">
      <c r="A35" s="84" t="s">
        <v>170</v>
      </c>
      <c r="B35" s="85">
        <f>'Result. Regiões'!AA21</f>
        <v>-0.2055274744</v>
      </c>
      <c r="C35" s="78"/>
      <c r="D35" s="84" t="s">
        <v>170</v>
      </c>
      <c r="E35" s="87" t="s">
        <v>136</v>
      </c>
      <c r="F35" s="80" t="str">
        <f t="shared" si="1"/>
        <v>C</v>
      </c>
      <c r="H35" s="84" t="s">
        <v>170</v>
      </c>
      <c r="I35" s="87" t="s">
        <v>138</v>
      </c>
      <c r="J35" s="80" t="str">
        <f t="shared" si="2"/>
        <v>C</v>
      </c>
      <c r="L35" s="75"/>
    </row>
    <row r="36">
      <c r="A36" s="84" t="s">
        <v>136</v>
      </c>
      <c r="B36" s="101">
        <f>'Result. Regiões'!AA22</f>
        <v>-0.858746498</v>
      </c>
      <c r="C36" s="78"/>
      <c r="D36" s="84" t="s">
        <v>136</v>
      </c>
      <c r="E36" s="87" t="s">
        <v>136</v>
      </c>
      <c r="F36" s="80" t="str">
        <f t="shared" si="1"/>
        <v>A</v>
      </c>
      <c r="H36" s="84" t="s">
        <v>136</v>
      </c>
      <c r="I36" s="87" t="s">
        <v>138</v>
      </c>
      <c r="J36" s="80" t="str">
        <f t="shared" si="2"/>
        <v>A</v>
      </c>
      <c r="L36" s="75"/>
    </row>
    <row r="37">
      <c r="A37" s="84" t="s">
        <v>171</v>
      </c>
      <c r="B37" s="101">
        <f>'Result. Regiões'!AA23</f>
        <v>0.07175499771</v>
      </c>
      <c r="C37" s="78"/>
      <c r="D37" s="84" t="s">
        <v>171</v>
      </c>
      <c r="E37" s="87" t="s">
        <v>153</v>
      </c>
      <c r="F37" s="80" t="str">
        <f t="shared" si="1"/>
        <v>D</v>
      </c>
      <c r="H37" s="84" t="s">
        <v>171</v>
      </c>
      <c r="I37" s="87" t="s">
        <v>132</v>
      </c>
      <c r="J37" s="80" t="str">
        <f t="shared" si="2"/>
        <v>D</v>
      </c>
      <c r="L37" s="75"/>
    </row>
    <row r="38">
      <c r="A38" s="84" t="s">
        <v>172</v>
      </c>
      <c r="B38" s="85">
        <f>'Result. Regiões'!AA24</f>
        <v>0.3974366152</v>
      </c>
      <c r="C38" s="78"/>
      <c r="D38" s="79" t="s">
        <v>172</v>
      </c>
      <c r="E38" s="87" t="s">
        <v>159</v>
      </c>
      <c r="F38" s="80" t="str">
        <f t="shared" si="1"/>
        <v>E</v>
      </c>
      <c r="H38" s="102" t="s">
        <v>172</v>
      </c>
      <c r="I38" s="89" t="s">
        <v>149</v>
      </c>
      <c r="J38" s="103" t="str">
        <f t="shared" si="2"/>
        <v>E</v>
      </c>
      <c r="L38" s="87"/>
    </row>
    <row r="39">
      <c r="A39" s="100" t="s">
        <v>173</v>
      </c>
      <c r="B39" s="85">
        <f>'Result. Regiões'!AA25</f>
        <v>-0.3512233277</v>
      </c>
      <c r="C39" s="78"/>
      <c r="D39" s="100" t="s">
        <v>173</v>
      </c>
      <c r="E39" s="89" t="s">
        <v>136</v>
      </c>
      <c r="F39" s="103" t="str">
        <f t="shared" si="1"/>
        <v>C</v>
      </c>
      <c r="H39" s="76" t="s">
        <v>173</v>
      </c>
      <c r="I39" s="90" t="s">
        <v>149</v>
      </c>
      <c r="J39" s="80" t="str">
        <f t="shared" si="2"/>
        <v>C</v>
      </c>
      <c r="L39" s="75"/>
    </row>
    <row r="40">
      <c r="A40" s="84" t="s">
        <v>174</v>
      </c>
      <c r="B40" s="77">
        <f>'Result. Regiões'!AA26</f>
        <v>-0.006500905437</v>
      </c>
      <c r="C40" s="78"/>
      <c r="D40" s="84" t="s">
        <v>174</v>
      </c>
      <c r="E40" s="90" t="s">
        <v>136</v>
      </c>
      <c r="F40" s="80" t="str">
        <f t="shared" si="1"/>
        <v>C</v>
      </c>
      <c r="H40" s="84" t="s">
        <v>174</v>
      </c>
      <c r="I40" s="87" t="s">
        <v>138</v>
      </c>
      <c r="J40" s="80" t="str">
        <f t="shared" si="2"/>
        <v>C</v>
      </c>
      <c r="L40" s="75"/>
    </row>
    <row r="41">
      <c r="A41" s="84" t="s">
        <v>175</v>
      </c>
      <c r="B41" s="88">
        <f>'Result. Regiões'!AA27</f>
        <v>0.3641411444</v>
      </c>
      <c r="C41" s="78"/>
      <c r="D41" s="84" t="s">
        <v>175</v>
      </c>
      <c r="E41" s="89" t="s">
        <v>145</v>
      </c>
      <c r="F41" s="80" t="str">
        <f t="shared" si="1"/>
        <v>D</v>
      </c>
      <c r="H41" s="84" t="s">
        <v>175</v>
      </c>
      <c r="I41" s="87" t="s">
        <v>146</v>
      </c>
      <c r="J41" s="80" t="str">
        <f t="shared" si="2"/>
        <v>D</v>
      </c>
      <c r="L41" s="75"/>
    </row>
    <row r="42">
      <c r="A42" s="76" t="s">
        <v>142</v>
      </c>
      <c r="B42" s="85">
        <f>'Result. Regiões'!AA28</f>
        <v>0.02412383478</v>
      </c>
      <c r="C42" s="78"/>
      <c r="D42" s="76" t="s">
        <v>142</v>
      </c>
      <c r="E42" s="90" t="s">
        <v>142</v>
      </c>
      <c r="F42" s="91" t="str">
        <f t="shared" si="1"/>
        <v>D</v>
      </c>
      <c r="H42" s="84" t="s">
        <v>142</v>
      </c>
      <c r="I42" s="87" t="s">
        <v>156</v>
      </c>
      <c r="J42" s="80" t="str">
        <f t="shared" si="2"/>
        <v>D</v>
      </c>
      <c r="L42" s="75"/>
    </row>
    <row r="43">
      <c r="A43" s="84" t="s">
        <v>176</v>
      </c>
      <c r="B43" s="85">
        <f>'Result. Regiões'!AA29</f>
        <v>-0.2574161779</v>
      </c>
      <c r="C43" s="78"/>
      <c r="D43" s="84" t="s">
        <v>176</v>
      </c>
      <c r="E43" s="87" t="s">
        <v>136</v>
      </c>
      <c r="F43" s="80" t="str">
        <f t="shared" si="1"/>
        <v>C</v>
      </c>
      <c r="H43" s="84" t="s">
        <v>176</v>
      </c>
      <c r="I43" s="87" t="s">
        <v>149</v>
      </c>
      <c r="J43" s="80" t="str">
        <f t="shared" si="2"/>
        <v>C</v>
      </c>
      <c r="L43" s="75"/>
    </row>
    <row r="44">
      <c r="A44" s="84" t="s">
        <v>140</v>
      </c>
      <c r="B44" s="85">
        <f>'Result. Regiões'!AA30</f>
        <v>0.1345595272</v>
      </c>
      <c r="C44" s="78"/>
      <c r="D44" s="84" t="s">
        <v>140</v>
      </c>
      <c r="E44" s="87" t="s">
        <v>140</v>
      </c>
      <c r="F44" s="80" t="str">
        <f t="shared" si="1"/>
        <v>D</v>
      </c>
      <c r="H44" s="84" t="s">
        <v>140</v>
      </c>
      <c r="I44" s="87" t="s">
        <v>141</v>
      </c>
      <c r="J44" s="80" t="str">
        <f t="shared" si="2"/>
        <v>D</v>
      </c>
      <c r="L44" s="75"/>
    </row>
    <row r="45">
      <c r="A45" s="84" t="s">
        <v>177</v>
      </c>
      <c r="B45" s="85">
        <f>'Result. Regiões'!AA31</f>
        <v>-0.1002072266</v>
      </c>
      <c r="C45" s="78"/>
      <c r="D45" s="84" t="s">
        <v>177</v>
      </c>
      <c r="E45" s="87" t="s">
        <v>148</v>
      </c>
      <c r="F45" s="80" t="str">
        <f t="shared" si="1"/>
        <v>C</v>
      </c>
      <c r="H45" s="84" t="s">
        <v>177</v>
      </c>
      <c r="I45" s="87" t="s">
        <v>143</v>
      </c>
      <c r="J45" s="80" t="str">
        <f t="shared" si="2"/>
        <v>C</v>
      </c>
      <c r="L45" s="75"/>
    </row>
    <row r="46">
      <c r="A46" s="100" t="s">
        <v>178</v>
      </c>
      <c r="B46" s="85">
        <f>'Result. Regiões'!AA32</f>
        <v>-0.149587469</v>
      </c>
      <c r="C46" s="78"/>
      <c r="D46" s="100" t="s">
        <v>178</v>
      </c>
      <c r="E46" s="89" t="s">
        <v>130</v>
      </c>
      <c r="F46" s="103" t="str">
        <f t="shared" si="1"/>
        <v>C</v>
      </c>
      <c r="H46" s="84" t="s">
        <v>178</v>
      </c>
      <c r="I46" s="87" t="s">
        <v>132</v>
      </c>
      <c r="J46" s="80" t="str">
        <f t="shared" si="2"/>
        <v>C</v>
      </c>
      <c r="L46" s="75"/>
    </row>
    <row r="47">
      <c r="A47" s="84" t="s">
        <v>179</v>
      </c>
      <c r="B47" s="77">
        <f>'Result. Regiões'!AA33</f>
        <v>-0.09641766808</v>
      </c>
      <c r="C47" s="78"/>
      <c r="D47" s="84" t="s">
        <v>179</v>
      </c>
      <c r="E47" s="90" t="s">
        <v>148</v>
      </c>
      <c r="F47" s="80" t="str">
        <f t="shared" si="1"/>
        <v>C</v>
      </c>
      <c r="H47" s="84" t="s">
        <v>179</v>
      </c>
      <c r="I47" s="87" t="s">
        <v>143</v>
      </c>
      <c r="J47" s="80" t="str">
        <f t="shared" si="2"/>
        <v>C</v>
      </c>
      <c r="L47" s="75"/>
    </row>
    <row r="48">
      <c r="A48" s="84" t="s">
        <v>148</v>
      </c>
      <c r="B48" s="85">
        <f>'Result. Regiões'!AA34</f>
        <v>-0.7219490535</v>
      </c>
      <c r="C48" s="78"/>
      <c r="D48" s="84" t="s">
        <v>148</v>
      </c>
      <c r="E48" s="87" t="s">
        <v>148</v>
      </c>
      <c r="F48" s="80" t="str">
        <f t="shared" si="1"/>
        <v>B</v>
      </c>
      <c r="H48" s="84" t="s">
        <v>148</v>
      </c>
      <c r="I48" s="87" t="s">
        <v>143</v>
      </c>
      <c r="J48" s="80" t="str">
        <f t="shared" si="2"/>
        <v>B</v>
      </c>
      <c r="L48" s="75"/>
    </row>
    <row r="49">
      <c r="A49" s="84" t="s">
        <v>180</v>
      </c>
      <c r="B49" s="85">
        <f>'Result. Regiões'!AA35</f>
        <v>-0.1768663694</v>
      </c>
      <c r="C49" s="78"/>
      <c r="D49" s="84" t="s">
        <v>180</v>
      </c>
      <c r="E49" s="87" t="s">
        <v>155</v>
      </c>
      <c r="F49" s="80" t="str">
        <f t="shared" si="1"/>
        <v>C</v>
      </c>
      <c r="H49" s="100" t="s">
        <v>180</v>
      </c>
      <c r="I49" s="89" t="s">
        <v>146</v>
      </c>
      <c r="J49" s="80" t="str">
        <f t="shared" si="2"/>
        <v>C</v>
      </c>
      <c r="L49" s="75"/>
    </row>
    <row r="50">
      <c r="A50" s="84" t="s">
        <v>181</v>
      </c>
      <c r="B50" s="85">
        <f>'Result. Regiões'!AA36</f>
        <v>0.4304652733</v>
      </c>
      <c r="C50" s="78"/>
      <c r="D50" s="84" t="s">
        <v>181</v>
      </c>
      <c r="E50" s="87" t="s">
        <v>148</v>
      </c>
      <c r="F50" s="80" t="str">
        <f t="shared" si="1"/>
        <v>E</v>
      </c>
      <c r="H50" s="76" t="s">
        <v>181</v>
      </c>
      <c r="I50" s="90" t="s">
        <v>143</v>
      </c>
      <c r="J50" s="91" t="str">
        <f t="shared" si="2"/>
        <v>E</v>
      </c>
      <c r="L50" s="75"/>
    </row>
    <row r="51">
      <c r="A51" s="84" t="s">
        <v>182</v>
      </c>
      <c r="B51" s="85">
        <f>'Result. Regiões'!AA37</f>
        <v>-0.2814373824</v>
      </c>
      <c r="C51" s="78"/>
      <c r="D51" s="84" t="s">
        <v>182</v>
      </c>
      <c r="E51" s="87" t="s">
        <v>136</v>
      </c>
      <c r="F51" s="80" t="str">
        <f t="shared" si="1"/>
        <v>C</v>
      </c>
      <c r="H51" s="84" t="s">
        <v>182</v>
      </c>
      <c r="I51" s="87" t="s">
        <v>141</v>
      </c>
      <c r="J51" s="80" t="str">
        <f t="shared" si="2"/>
        <v>C</v>
      </c>
      <c r="L51" s="75"/>
    </row>
    <row r="52">
      <c r="A52" s="84" t="s">
        <v>183</v>
      </c>
      <c r="B52" s="85">
        <f>'Result. Regiões'!AA38</f>
        <v>-0.03652007282</v>
      </c>
      <c r="C52" s="78"/>
      <c r="D52" s="84" t="s">
        <v>183</v>
      </c>
      <c r="E52" s="87" t="s">
        <v>148</v>
      </c>
      <c r="F52" s="80" t="str">
        <f t="shared" si="1"/>
        <v>C</v>
      </c>
      <c r="H52" s="84" t="s">
        <v>183</v>
      </c>
      <c r="I52" s="87" t="s">
        <v>143</v>
      </c>
      <c r="J52" s="80" t="str">
        <f t="shared" si="2"/>
        <v>C</v>
      </c>
      <c r="L52" s="75"/>
    </row>
    <row r="53">
      <c r="A53" s="84" t="s">
        <v>184</v>
      </c>
      <c r="B53" s="85">
        <f>'Result. Regiões'!AA39</f>
        <v>0.3894628865</v>
      </c>
      <c r="C53" s="78"/>
      <c r="D53" s="84" t="s">
        <v>184</v>
      </c>
      <c r="E53" s="87" t="s">
        <v>153</v>
      </c>
      <c r="F53" s="80" t="str">
        <f t="shared" si="1"/>
        <v>D</v>
      </c>
      <c r="H53" s="84" t="s">
        <v>184</v>
      </c>
      <c r="I53" s="87" t="s">
        <v>132</v>
      </c>
      <c r="J53" s="80" t="str">
        <f t="shared" si="2"/>
        <v>D</v>
      </c>
      <c r="L53" s="75"/>
    </row>
    <row r="54">
      <c r="A54" s="84" t="s">
        <v>185</v>
      </c>
      <c r="B54" s="85">
        <f>'Result. Regiões'!AA40</f>
        <v>0.2702668454</v>
      </c>
      <c r="C54" s="78"/>
      <c r="D54" s="84" t="s">
        <v>185</v>
      </c>
      <c r="E54" s="87" t="s">
        <v>155</v>
      </c>
      <c r="F54" s="80" t="str">
        <f t="shared" si="1"/>
        <v>D</v>
      </c>
      <c r="H54" s="84" t="s">
        <v>185</v>
      </c>
      <c r="I54" s="87" t="s">
        <v>146</v>
      </c>
      <c r="J54" s="80" t="str">
        <f t="shared" si="2"/>
        <v>D</v>
      </c>
      <c r="L54" s="75"/>
    </row>
    <row r="55">
      <c r="A55" s="84" t="s">
        <v>186</v>
      </c>
      <c r="B55" s="85">
        <f>'Result. Regiões'!AA41</f>
        <v>1.41876523</v>
      </c>
      <c r="C55" s="78"/>
      <c r="D55" s="79" t="s">
        <v>186</v>
      </c>
      <c r="E55" s="87" t="s">
        <v>159</v>
      </c>
      <c r="F55" s="80" t="str">
        <f t="shared" si="1"/>
        <v>F</v>
      </c>
      <c r="H55" s="102" t="s">
        <v>186</v>
      </c>
      <c r="I55" s="89" t="s">
        <v>149</v>
      </c>
      <c r="J55" s="103" t="str">
        <f t="shared" si="2"/>
        <v>F</v>
      </c>
      <c r="L55" s="87"/>
    </row>
    <row r="56">
      <c r="A56" s="84" t="s">
        <v>187</v>
      </c>
      <c r="B56" s="85">
        <f>'Result. Regiões'!AA42</f>
        <v>-0.4635951368</v>
      </c>
      <c r="C56" s="78"/>
      <c r="D56" s="84" t="s">
        <v>187</v>
      </c>
      <c r="E56" s="87" t="s">
        <v>148</v>
      </c>
      <c r="F56" s="80" t="str">
        <f t="shared" si="1"/>
        <v>B</v>
      </c>
      <c r="H56" s="76" t="s">
        <v>187</v>
      </c>
      <c r="I56" s="90" t="s">
        <v>143</v>
      </c>
      <c r="J56" s="80" t="str">
        <f t="shared" si="2"/>
        <v>B</v>
      </c>
      <c r="L56" s="75"/>
    </row>
    <row r="57">
      <c r="A57" s="84" t="s">
        <v>188</v>
      </c>
      <c r="B57" s="88">
        <f>'Result. Regiões'!AA43</f>
        <v>-0.2579014347</v>
      </c>
      <c r="C57" s="78"/>
      <c r="D57" s="84" t="s">
        <v>188</v>
      </c>
      <c r="E57" s="89" t="s">
        <v>155</v>
      </c>
      <c r="F57" s="80" t="str">
        <f t="shared" si="1"/>
        <v>C</v>
      </c>
      <c r="H57" s="84" t="s">
        <v>188</v>
      </c>
      <c r="I57" s="87" t="s">
        <v>146</v>
      </c>
      <c r="J57" s="80" t="str">
        <f t="shared" si="2"/>
        <v>C</v>
      </c>
      <c r="L57" s="75"/>
    </row>
    <row r="58">
      <c r="A58" s="76" t="s">
        <v>189</v>
      </c>
      <c r="B58" s="85">
        <f>'Result. Regiões'!AA44</f>
        <v>-0.5401155152</v>
      </c>
      <c r="C58" s="78"/>
      <c r="D58" s="76" t="s">
        <v>189</v>
      </c>
      <c r="E58" s="90" t="s">
        <v>151</v>
      </c>
      <c r="F58" s="91" t="str">
        <f t="shared" si="1"/>
        <v>B</v>
      </c>
      <c r="H58" s="84" t="s">
        <v>189</v>
      </c>
      <c r="I58" s="87" t="s">
        <v>152</v>
      </c>
      <c r="J58" s="80" t="str">
        <f t="shared" si="2"/>
        <v>B</v>
      </c>
      <c r="L58" s="75"/>
    </row>
    <row r="59">
      <c r="A59" s="84" t="s">
        <v>190</v>
      </c>
      <c r="B59" s="85">
        <f>'Result. Regiões'!AA45</f>
        <v>1.039172837</v>
      </c>
      <c r="C59" s="78"/>
      <c r="D59" s="84" t="s">
        <v>190</v>
      </c>
      <c r="E59" s="87" t="s">
        <v>155</v>
      </c>
      <c r="F59" s="80" t="str">
        <f t="shared" si="1"/>
        <v>F</v>
      </c>
      <c r="H59" s="84" t="s">
        <v>190</v>
      </c>
      <c r="I59" s="87" t="s">
        <v>146</v>
      </c>
      <c r="J59" s="80" t="str">
        <f t="shared" si="2"/>
        <v>F</v>
      </c>
      <c r="L59" s="75"/>
    </row>
    <row r="60">
      <c r="A60" s="84" t="s">
        <v>191</v>
      </c>
      <c r="B60" s="85">
        <f>'Result. Regiões'!AA46</f>
        <v>0.1129567849</v>
      </c>
      <c r="C60" s="78"/>
      <c r="D60" s="84" t="s">
        <v>191</v>
      </c>
      <c r="E60" s="87" t="s">
        <v>136</v>
      </c>
      <c r="F60" s="80" t="str">
        <f t="shared" si="1"/>
        <v>D</v>
      </c>
      <c r="H60" s="84" t="s">
        <v>191</v>
      </c>
      <c r="I60" s="87" t="s">
        <v>138</v>
      </c>
      <c r="J60" s="80" t="str">
        <f t="shared" si="2"/>
        <v>D</v>
      </c>
      <c r="L60" s="75"/>
    </row>
    <row r="61">
      <c r="A61" s="84" t="s">
        <v>153</v>
      </c>
      <c r="B61" s="85">
        <f>'Result. Regiões'!AA47</f>
        <v>-0.01178439682</v>
      </c>
      <c r="C61" s="78"/>
      <c r="D61" s="84" t="s">
        <v>153</v>
      </c>
      <c r="E61" s="87" t="s">
        <v>153</v>
      </c>
      <c r="F61" s="80" t="str">
        <f t="shared" si="1"/>
        <v>C</v>
      </c>
      <c r="H61" s="84" t="s">
        <v>153</v>
      </c>
      <c r="I61" s="87" t="s">
        <v>132</v>
      </c>
      <c r="J61" s="80" t="str">
        <f t="shared" si="2"/>
        <v>C</v>
      </c>
      <c r="L61" s="75"/>
    </row>
    <row r="62">
      <c r="A62" s="84" t="s">
        <v>192</v>
      </c>
      <c r="B62" s="85">
        <f>'Result. Regiões'!AA48</f>
        <v>-0.5444819702</v>
      </c>
      <c r="C62" s="78"/>
      <c r="D62" s="84" t="s">
        <v>192</v>
      </c>
      <c r="E62" s="87" t="s">
        <v>148</v>
      </c>
      <c r="F62" s="80" t="str">
        <f t="shared" si="1"/>
        <v>B</v>
      </c>
      <c r="H62" s="100" t="s">
        <v>192</v>
      </c>
      <c r="I62" s="89" t="s">
        <v>143</v>
      </c>
      <c r="J62" s="80" t="str">
        <f t="shared" si="2"/>
        <v>B</v>
      </c>
      <c r="L62" s="75"/>
    </row>
    <row r="63">
      <c r="A63" s="100" t="s">
        <v>193</v>
      </c>
      <c r="B63" s="85">
        <f>'Result. Regiões'!AA49</f>
        <v>0.4054902355</v>
      </c>
      <c r="C63" s="78"/>
      <c r="D63" s="100" t="s">
        <v>193</v>
      </c>
      <c r="E63" s="89" t="s">
        <v>155</v>
      </c>
      <c r="F63" s="103" t="str">
        <f t="shared" si="1"/>
        <v>E</v>
      </c>
      <c r="H63" s="76" t="s">
        <v>193</v>
      </c>
      <c r="I63" s="90" t="s">
        <v>146</v>
      </c>
      <c r="J63" s="91" t="str">
        <f t="shared" si="2"/>
        <v>E</v>
      </c>
      <c r="L63" s="75"/>
    </row>
    <row r="64">
      <c r="A64" s="84" t="s">
        <v>194</v>
      </c>
      <c r="B64" s="77">
        <f>'Result. Regiões'!AA50</f>
        <v>-0.1877498664</v>
      </c>
      <c r="C64" s="78"/>
      <c r="D64" s="84" t="s">
        <v>194</v>
      </c>
      <c r="E64" s="90" t="s">
        <v>142</v>
      </c>
      <c r="F64" s="80" t="str">
        <f t="shared" si="1"/>
        <v>C</v>
      </c>
      <c r="H64" s="84" t="s">
        <v>194</v>
      </c>
      <c r="I64" s="87" t="s">
        <v>156</v>
      </c>
      <c r="J64" s="80" t="str">
        <f t="shared" si="2"/>
        <v>C</v>
      </c>
      <c r="L64" s="75"/>
    </row>
    <row r="65">
      <c r="A65" s="84" t="s">
        <v>195</v>
      </c>
      <c r="B65" s="85">
        <f>'Result. Regiões'!AA51</f>
        <v>0.005381645066</v>
      </c>
      <c r="C65" s="78"/>
      <c r="D65" s="84" t="s">
        <v>195</v>
      </c>
      <c r="E65" s="87" t="s">
        <v>148</v>
      </c>
      <c r="F65" s="80" t="str">
        <f t="shared" si="1"/>
        <v>D</v>
      </c>
      <c r="H65" s="84" t="s">
        <v>195</v>
      </c>
      <c r="I65" s="87" t="s">
        <v>143</v>
      </c>
      <c r="J65" s="80" t="str">
        <f t="shared" si="2"/>
        <v>D</v>
      </c>
      <c r="L65" s="75"/>
    </row>
    <row r="66">
      <c r="A66" s="84" t="s">
        <v>196</v>
      </c>
      <c r="B66" s="85">
        <f>'Result. Regiões'!AA52</f>
        <v>-0.3347746211</v>
      </c>
      <c r="C66" s="78"/>
      <c r="D66" s="84" t="s">
        <v>196</v>
      </c>
      <c r="E66" s="87" t="s">
        <v>136</v>
      </c>
      <c r="F66" s="80" t="str">
        <f t="shared" si="1"/>
        <v>C</v>
      </c>
      <c r="H66" s="84" t="s">
        <v>196</v>
      </c>
      <c r="I66" s="87" t="s">
        <v>138</v>
      </c>
      <c r="J66" s="80" t="str">
        <f t="shared" si="2"/>
        <v>C</v>
      </c>
      <c r="L66" s="75"/>
    </row>
    <row r="67">
      <c r="A67" s="84" t="s">
        <v>197</v>
      </c>
      <c r="B67" s="85">
        <f>'Result. Regiões'!AA53</f>
        <v>0.2382518409</v>
      </c>
      <c r="C67" s="78"/>
      <c r="D67" s="84" t="s">
        <v>197</v>
      </c>
      <c r="E67" s="87" t="s">
        <v>130</v>
      </c>
      <c r="F67" s="80" t="str">
        <f t="shared" si="1"/>
        <v>D</v>
      </c>
      <c r="H67" s="84" t="s">
        <v>197</v>
      </c>
      <c r="I67" s="87" t="s">
        <v>156</v>
      </c>
      <c r="J67" s="80" t="str">
        <f t="shared" si="2"/>
        <v>D</v>
      </c>
      <c r="L67" s="75"/>
    </row>
    <row r="68">
      <c r="A68" s="84" t="s">
        <v>198</v>
      </c>
      <c r="B68" s="85">
        <f>'Result. Regiões'!AA54</f>
        <v>0.09937979251</v>
      </c>
      <c r="C68" s="78"/>
      <c r="D68" s="84" t="s">
        <v>198</v>
      </c>
      <c r="E68" s="87" t="s">
        <v>155</v>
      </c>
      <c r="F68" s="80" t="str">
        <f t="shared" si="1"/>
        <v>D</v>
      </c>
      <c r="H68" s="84" t="s">
        <v>198</v>
      </c>
      <c r="I68" s="87" t="s">
        <v>146</v>
      </c>
      <c r="J68" s="80" t="str">
        <f t="shared" si="2"/>
        <v>D</v>
      </c>
      <c r="L68" s="75"/>
    </row>
    <row r="69">
      <c r="A69" s="84" t="s">
        <v>155</v>
      </c>
      <c r="B69" s="85">
        <f>'Result. Regiões'!AA55</f>
        <v>-0.4179906526</v>
      </c>
      <c r="C69" s="78"/>
      <c r="D69" s="84" t="s">
        <v>155</v>
      </c>
      <c r="E69" s="87" t="s">
        <v>155</v>
      </c>
      <c r="F69" s="80" t="str">
        <f t="shared" si="1"/>
        <v>B</v>
      </c>
      <c r="H69" s="84" t="s">
        <v>155</v>
      </c>
      <c r="I69" s="87" t="s">
        <v>146</v>
      </c>
      <c r="J69" s="80" t="str">
        <f t="shared" si="2"/>
        <v>B</v>
      </c>
      <c r="L69" s="75"/>
    </row>
    <row r="70">
      <c r="A70" s="84" t="s">
        <v>199</v>
      </c>
      <c r="B70" s="88">
        <f>'Result. Regiões'!AA56</f>
        <v>0.09883195594</v>
      </c>
      <c r="C70" s="78"/>
      <c r="D70" s="84" t="s">
        <v>199</v>
      </c>
      <c r="E70" s="89" t="s">
        <v>130</v>
      </c>
      <c r="F70" s="80" t="str">
        <f t="shared" si="1"/>
        <v>D</v>
      </c>
      <c r="H70" s="100" t="s">
        <v>199</v>
      </c>
      <c r="I70" s="89" t="s">
        <v>132</v>
      </c>
      <c r="J70" s="103" t="str">
        <f t="shared" si="2"/>
        <v>D</v>
      </c>
      <c r="L70" s="75"/>
    </row>
    <row r="71">
      <c r="A71" s="76" t="s">
        <v>200</v>
      </c>
      <c r="B71" s="85">
        <f>'Result. Regiões'!AA57</f>
        <v>0.473699885</v>
      </c>
      <c r="C71" s="78"/>
      <c r="D71" s="76" t="s">
        <v>200</v>
      </c>
      <c r="E71" s="90" t="s">
        <v>136</v>
      </c>
      <c r="F71" s="91" t="str">
        <f t="shared" si="1"/>
        <v>E</v>
      </c>
      <c r="H71" s="76" t="s">
        <v>200</v>
      </c>
      <c r="I71" s="90" t="s">
        <v>138</v>
      </c>
      <c r="J71" s="80" t="str">
        <f t="shared" si="2"/>
        <v>E</v>
      </c>
      <c r="L71" s="75"/>
    </row>
    <row r="72">
      <c r="A72" s="84" t="s">
        <v>151</v>
      </c>
      <c r="B72" s="85">
        <f>'Result. Regiões'!AA58</f>
        <v>-0.4316559222</v>
      </c>
      <c r="C72" s="78"/>
      <c r="D72" s="84" t="s">
        <v>151</v>
      </c>
      <c r="E72" s="87" t="s">
        <v>151</v>
      </c>
      <c r="F72" s="80" t="str">
        <f t="shared" si="1"/>
        <v>B</v>
      </c>
      <c r="H72" s="84" t="s">
        <v>151</v>
      </c>
      <c r="I72" s="87" t="s">
        <v>152</v>
      </c>
      <c r="J72" s="80" t="str">
        <f t="shared" si="2"/>
        <v>B</v>
      </c>
      <c r="L72" s="75"/>
    </row>
    <row r="73">
      <c r="A73" s="84" t="s">
        <v>201</v>
      </c>
      <c r="B73" s="85">
        <f>'Result. Regiões'!AA59</f>
        <v>0.1811317865</v>
      </c>
      <c r="C73" s="78"/>
      <c r="D73" s="84" t="s">
        <v>201</v>
      </c>
      <c r="E73" s="87" t="s">
        <v>151</v>
      </c>
      <c r="F73" s="80" t="str">
        <f t="shared" si="1"/>
        <v>D</v>
      </c>
      <c r="H73" s="100" t="s">
        <v>201</v>
      </c>
      <c r="I73" s="89" t="s">
        <v>152</v>
      </c>
      <c r="J73" s="80" t="str">
        <f t="shared" si="2"/>
        <v>D</v>
      </c>
      <c r="L73" s="75"/>
    </row>
    <row r="74">
      <c r="A74" s="84" t="s">
        <v>202</v>
      </c>
      <c r="B74" s="85">
        <f>'Result. Regiões'!AA60</f>
        <v>-0.5878254008</v>
      </c>
      <c r="C74" s="78"/>
      <c r="D74" s="84" t="s">
        <v>202</v>
      </c>
      <c r="E74" s="87" t="s">
        <v>136</v>
      </c>
      <c r="F74" s="80" t="str">
        <f t="shared" si="1"/>
        <v>B</v>
      </c>
      <c r="H74" s="76" t="s">
        <v>202</v>
      </c>
      <c r="I74" s="90" t="s">
        <v>149</v>
      </c>
      <c r="J74" s="91" t="str">
        <f t="shared" si="2"/>
        <v>B</v>
      </c>
      <c r="L74" s="75"/>
    </row>
    <row r="75">
      <c r="A75" s="84" t="s">
        <v>159</v>
      </c>
      <c r="B75" s="85">
        <f>'Result. Regiões'!AA61</f>
        <v>0.1536917508</v>
      </c>
      <c r="C75" s="78"/>
      <c r="D75" s="79" t="s">
        <v>159</v>
      </c>
      <c r="E75" s="87" t="s">
        <v>159</v>
      </c>
      <c r="F75" s="80" t="str">
        <f t="shared" si="1"/>
        <v>D</v>
      </c>
      <c r="H75" s="79" t="s">
        <v>159</v>
      </c>
      <c r="I75" s="87" t="s">
        <v>149</v>
      </c>
      <c r="J75" s="80" t="str">
        <f t="shared" si="2"/>
        <v>D</v>
      </c>
      <c r="L75" s="87"/>
    </row>
    <row r="76">
      <c r="A76" s="84" t="s">
        <v>203</v>
      </c>
      <c r="B76" s="85">
        <f>'Result. Regiões'!AA62</f>
        <v>0.384129692</v>
      </c>
      <c r="C76" s="78"/>
      <c r="D76" s="84" t="s">
        <v>203</v>
      </c>
      <c r="E76" s="87" t="s">
        <v>145</v>
      </c>
      <c r="F76" s="80" t="str">
        <f t="shared" si="1"/>
        <v>D</v>
      </c>
      <c r="H76" s="84" t="s">
        <v>203</v>
      </c>
      <c r="I76" s="87" t="s">
        <v>146</v>
      </c>
      <c r="J76" s="80" t="str">
        <f t="shared" si="2"/>
        <v>D</v>
      </c>
      <c r="L76" s="75"/>
    </row>
    <row r="77">
      <c r="A77" s="100" t="s">
        <v>204</v>
      </c>
      <c r="B77" s="85">
        <f>'Result. Regiões'!AA63</f>
        <v>0.5579253521</v>
      </c>
      <c r="C77" s="78"/>
      <c r="D77" s="100" t="s">
        <v>204</v>
      </c>
      <c r="E77" s="89" t="s">
        <v>140</v>
      </c>
      <c r="F77" s="103" t="str">
        <f t="shared" si="1"/>
        <v>E</v>
      </c>
      <c r="H77" s="84" t="s">
        <v>204</v>
      </c>
      <c r="I77" s="87" t="s">
        <v>141</v>
      </c>
      <c r="J77" s="80" t="str">
        <f t="shared" si="2"/>
        <v>E</v>
      </c>
      <c r="L77" s="75"/>
    </row>
    <row r="78">
      <c r="A78" s="84" t="s">
        <v>145</v>
      </c>
      <c r="B78" s="77">
        <f>'Result. Regiões'!AA64</f>
        <v>-0.1854175566</v>
      </c>
      <c r="C78" s="78"/>
      <c r="D78" s="84" t="s">
        <v>145</v>
      </c>
      <c r="E78" s="90" t="s">
        <v>145</v>
      </c>
      <c r="F78" s="80" t="str">
        <f t="shared" si="1"/>
        <v>C</v>
      </c>
      <c r="H78" s="84" t="s">
        <v>145</v>
      </c>
      <c r="I78" s="87" t="s">
        <v>146</v>
      </c>
      <c r="J78" s="80" t="str">
        <f t="shared" si="2"/>
        <v>C</v>
      </c>
      <c r="L78" s="75"/>
    </row>
    <row r="79">
      <c r="A79" s="84" t="s">
        <v>205</v>
      </c>
      <c r="B79" s="85">
        <f>'Result. Regiões'!AA65</f>
        <v>0.1186045206</v>
      </c>
      <c r="C79" s="78"/>
      <c r="D79" s="84" t="s">
        <v>205</v>
      </c>
      <c r="E79" s="87" t="s">
        <v>153</v>
      </c>
      <c r="F79" s="80" t="str">
        <f t="shared" si="1"/>
        <v>D</v>
      </c>
      <c r="H79" s="84" t="s">
        <v>205</v>
      </c>
      <c r="I79" s="87" t="s">
        <v>132</v>
      </c>
      <c r="J79" s="80" t="str">
        <f t="shared" si="2"/>
        <v>D</v>
      </c>
      <c r="L79" s="75"/>
    </row>
    <row r="80">
      <c r="A80" s="84" t="s">
        <v>206</v>
      </c>
      <c r="B80" s="85">
        <f>'Result. Regiões'!AA66</f>
        <v>-0.5645228159</v>
      </c>
      <c r="C80" s="78"/>
      <c r="D80" s="84" t="s">
        <v>206</v>
      </c>
      <c r="E80" s="87" t="s">
        <v>136</v>
      </c>
      <c r="F80" s="80" t="str">
        <f t="shared" si="1"/>
        <v>B</v>
      </c>
      <c r="H80" s="100" t="s">
        <v>206</v>
      </c>
      <c r="I80" s="89" t="s">
        <v>138</v>
      </c>
      <c r="J80" s="103" t="str">
        <f t="shared" si="2"/>
        <v>B</v>
      </c>
      <c r="L80" s="75"/>
    </row>
    <row r="81">
      <c r="A81" s="84" t="s">
        <v>207</v>
      </c>
      <c r="B81" s="88">
        <f>'Result. Regiões'!AA67</f>
        <v>-0.2322886764</v>
      </c>
      <c r="C81" s="78"/>
      <c r="D81" s="84" t="s">
        <v>207</v>
      </c>
      <c r="E81" s="89" t="s">
        <v>148</v>
      </c>
      <c r="F81" s="80" t="str">
        <f t="shared" si="1"/>
        <v>C</v>
      </c>
      <c r="H81" s="76" t="s">
        <v>207</v>
      </c>
      <c r="I81" s="90" t="s">
        <v>143</v>
      </c>
      <c r="J81" s="91" t="str">
        <f t="shared" si="2"/>
        <v>C</v>
      </c>
      <c r="L81" s="75"/>
    </row>
    <row r="82">
      <c r="A82" s="76" t="s">
        <v>208</v>
      </c>
      <c r="B82" s="77">
        <f>'Result. Regiões'!AA68</f>
        <v>0.338536375</v>
      </c>
      <c r="C82" s="78"/>
      <c r="D82" s="76" t="s">
        <v>208</v>
      </c>
      <c r="E82" s="90" t="s">
        <v>136</v>
      </c>
      <c r="F82" s="91" t="str">
        <f t="shared" si="1"/>
        <v>D</v>
      </c>
      <c r="H82" s="84" t="s">
        <v>208</v>
      </c>
      <c r="I82" s="87" t="s">
        <v>141</v>
      </c>
      <c r="J82" s="80" t="str">
        <f t="shared" si="2"/>
        <v>D</v>
      </c>
      <c r="L82" s="75"/>
    </row>
    <row r="83">
      <c r="A83" s="84" t="s">
        <v>209</v>
      </c>
      <c r="B83" s="85">
        <f>'Result. Regiões'!AA69</f>
        <v>-0.1062674235</v>
      </c>
      <c r="C83" s="78"/>
      <c r="D83" s="84" t="s">
        <v>209</v>
      </c>
      <c r="E83" s="87" t="s">
        <v>140</v>
      </c>
      <c r="F83" s="80" t="str">
        <f t="shared" si="1"/>
        <v>C</v>
      </c>
      <c r="H83" s="84" t="s">
        <v>209</v>
      </c>
      <c r="I83" s="87" t="s">
        <v>141</v>
      </c>
      <c r="J83" s="80" t="str">
        <f t="shared" si="2"/>
        <v>C</v>
      </c>
      <c r="L83" s="75"/>
    </row>
    <row r="84">
      <c r="A84" s="84" t="s">
        <v>210</v>
      </c>
      <c r="B84" s="85">
        <f>'Result. Regiões'!AA70</f>
        <v>0.5305311058</v>
      </c>
      <c r="C84" s="78"/>
      <c r="D84" s="84" t="s">
        <v>210</v>
      </c>
      <c r="E84" s="87" t="s">
        <v>136</v>
      </c>
      <c r="F84" s="80" t="str">
        <f t="shared" si="1"/>
        <v>E</v>
      </c>
      <c r="H84" s="84" t="s">
        <v>210</v>
      </c>
      <c r="I84" s="87" t="s">
        <v>138</v>
      </c>
      <c r="J84" s="80" t="str">
        <f t="shared" si="2"/>
        <v>E</v>
      </c>
      <c r="L84" s="75"/>
    </row>
    <row r="85">
      <c r="A85" s="84" t="s">
        <v>211</v>
      </c>
      <c r="B85" s="85">
        <f>'Result. Regiões'!AA71</f>
        <v>-0.2336592092</v>
      </c>
      <c r="C85" s="78"/>
      <c r="D85" s="84" t="s">
        <v>211</v>
      </c>
      <c r="E85" s="87" t="s">
        <v>134</v>
      </c>
      <c r="F85" s="80" t="str">
        <f t="shared" si="1"/>
        <v>C</v>
      </c>
      <c r="H85" s="84" t="s">
        <v>211</v>
      </c>
      <c r="I85" s="87" t="s">
        <v>135</v>
      </c>
      <c r="J85" s="80" t="str">
        <f t="shared" si="2"/>
        <v>C</v>
      </c>
      <c r="L85" s="75"/>
    </row>
    <row r="86">
      <c r="A86" s="84" t="s">
        <v>212</v>
      </c>
      <c r="B86" s="85">
        <f>'Result. Regiões'!AA72</f>
        <v>-0.3925533316</v>
      </c>
      <c r="C86" s="78"/>
      <c r="D86" s="84" t="s">
        <v>212</v>
      </c>
      <c r="E86" s="87" t="s">
        <v>136</v>
      </c>
      <c r="F86" s="80" t="str">
        <f t="shared" si="1"/>
        <v>B</v>
      </c>
      <c r="H86" s="84" t="s">
        <v>212</v>
      </c>
      <c r="I86" s="87" t="s">
        <v>141</v>
      </c>
      <c r="J86" s="80" t="str">
        <f t="shared" si="2"/>
        <v>B</v>
      </c>
      <c r="L86" s="75"/>
    </row>
    <row r="87">
      <c r="A87" s="84" t="s">
        <v>213</v>
      </c>
      <c r="B87" s="85">
        <f>'Result. Regiões'!AA73</f>
        <v>0.6138644743</v>
      </c>
      <c r="C87" s="78"/>
      <c r="D87" s="79" t="s">
        <v>213</v>
      </c>
      <c r="E87" s="104" t="s">
        <v>134</v>
      </c>
      <c r="F87" s="80" t="str">
        <f t="shared" si="1"/>
        <v>E</v>
      </c>
      <c r="H87" s="79" t="s">
        <v>213</v>
      </c>
      <c r="I87" s="87" t="s">
        <v>135</v>
      </c>
      <c r="J87" s="80" t="str">
        <f t="shared" si="2"/>
        <v>E</v>
      </c>
      <c r="L87" s="87"/>
    </row>
    <row r="88">
      <c r="A88" s="84" t="s">
        <v>214</v>
      </c>
      <c r="B88" s="85">
        <f>'Result. Regiões'!AA74</f>
        <v>0.1051113462</v>
      </c>
      <c r="C88" s="78"/>
      <c r="D88" s="84" t="s">
        <v>214</v>
      </c>
      <c r="E88" s="105" t="s">
        <v>145</v>
      </c>
      <c r="F88" s="80" t="str">
        <f t="shared" si="1"/>
        <v>D</v>
      </c>
      <c r="H88" s="84" t="s">
        <v>214</v>
      </c>
      <c r="I88" s="87" t="s">
        <v>146</v>
      </c>
      <c r="J88" s="80" t="str">
        <f t="shared" si="2"/>
        <v>D</v>
      </c>
      <c r="L88" s="75"/>
    </row>
    <row r="89">
      <c r="A89" s="100" t="s">
        <v>215</v>
      </c>
      <c r="B89" s="88">
        <f>'Result. Regiões'!AA75</f>
        <v>-0.4934438253</v>
      </c>
      <c r="C89" s="78"/>
      <c r="D89" s="100" t="s">
        <v>215</v>
      </c>
      <c r="E89" s="89" t="s">
        <v>136</v>
      </c>
      <c r="F89" s="103" t="str">
        <f t="shared" si="1"/>
        <v>B</v>
      </c>
      <c r="H89" s="84" t="s">
        <v>215</v>
      </c>
      <c r="I89" s="87" t="s">
        <v>138</v>
      </c>
      <c r="J89" s="80" t="str">
        <f t="shared" si="2"/>
        <v>B</v>
      </c>
      <c r="L89" s="75"/>
    </row>
    <row r="90">
      <c r="A90" s="84" t="s">
        <v>216</v>
      </c>
      <c r="B90" s="85">
        <f>'Result. Regiões'!AA76</f>
        <v>-0.4030389718</v>
      </c>
      <c r="C90" s="78"/>
      <c r="D90" s="84" t="s">
        <v>216</v>
      </c>
      <c r="E90" s="90" t="s">
        <v>140</v>
      </c>
      <c r="F90" s="91" t="str">
        <f t="shared" si="1"/>
        <v>B</v>
      </c>
      <c r="H90" s="84" t="s">
        <v>216</v>
      </c>
      <c r="I90" s="87" t="s">
        <v>141</v>
      </c>
      <c r="J90" s="80" t="str">
        <f t="shared" si="2"/>
        <v>B</v>
      </c>
      <c r="L90" s="75"/>
    </row>
    <row r="91">
      <c r="A91" s="84" t="s">
        <v>217</v>
      </c>
      <c r="B91" s="85">
        <f>'Result. Regiões'!AA77</f>
        <v>0.2380842541</v>
      </c>
      <c r="C91" s="78"/>
      <c r="D91" s="84" t="s">
        <v>217</v>
      </c>
      <c r="E91" s="87" t="s">
        <v>145</v>
      </c>
      <c r="F91" s="80" t="str">
        <f t="shared" si="1"/>
        <v>D</v>
      </c>
      <c r="H91" s="84" t="s">
        <v>217</v>
      </c>
      <c r="I91" s="87" t="s">
        <v>146</v>
      </c>
      <c r="J91" s="80" t="str">
        <f t="shared" si="2"/>
        <v>D</v>
      </c>
      <c r="L91" s="75"/>
    </row>
    <row r="92">
      <c r="A92" s="84" t="s">
        <v>218</v>
      </c>
      <c r="B92" s="85">
        <f>'Result. Regiões'!AA78</f>
        <v>0.310993898</v>
      </c>
      <c r="C92" s="78"/>
      <c r="D92" s="84" t="s">
        <v>218</v>
      </c>
      <c r="E92" s="87" t="s">
        <v>151</v>
      </c>
      <c r="F92" s="80" t="str">
        <f t="shared" si="1"/>
        <v>D</v>
      </c>
      <c r="H92" s="84" t="s">
        <v>218</v>
      </c>
      <c r="I92" s="87" t="s">
        <v>152</v>
      </c>
      <c r="J92" s="80" t="str">
        <f t="shared" si="2"/>
        <v>D</v>
      </c>
      <c r="L92" s="75"/>
    </row>
    <row r="93">
      <c r="A93" s="84" t="s">
        <v>219</v>
      </c>
      <c r="B93" s="85">
        <f>'Result. Regiões'!AA79</f>
        <v>-0.3395648319</v>
      </c>
      <c r="C93" s="78"/>
      <c r="D93" s="84" t="s">
        <v>219</v>
      </c>
      <c r="E93" s="87" t="s">
        <v>136</v>
      </c>
      <c r="F93" s="80" t="str">
        <f t="shared" si="1"/>
        <v>C</v>
      </c>
      <c r="H93" s="84" t="s">
        <v>219</v>
      </c>
      <c r="I93" s="87" t="s">
        <v>138</v>
      </c>
      <c r="J93" s="80" t="str">
        <f t="shared" si="2"/>
        <v>C</v>
      </c>
      <c r="L93" s="75"/>
    </row>
    <row r="94">
      <c r="A94" s="84" t="s">
        <v>134</v>
      </c>
      <c r="B94" s="85">
        <f>'Result. Regiões'!AA80</f>
        <v>-0.2429549508</v>
      </c>
      <c r="C94" s="78"/>
      <c r="D94" s="79" t="s">
        <v>134</v>
      </c>
      <c r="E94" s="87" t="s">
        <v>134</v>
      </c>
      <c r="F94" s="80" t="str">
        <f t="shared" si="1"/>
        <v>C</v>
      </c>
      <c r="H94" s="79" t="s">
        <v>134</v>
      </c>
      <c r="I94" s="87" t="s">
        <v>135</v>
      </c>
      <c r="J94" s="80" t="str">
        <f t="shared" si="2"/>
        <v>C</v>
      </c>
      <c r="L94" s="87"/>
    </row>
    <row r="95">
      <c r="A95" s="100" t="s">
        <v>220</v>
      </c>
      <c r="B95" s="88">
        <f>'Result. Regiões'!AA81</f>
        <v>0.6134108875</v>
      </c>
      <c r="C95" s="78"/>
      <c r="D95" s="100" t="s">
        <v>220</v>
      </c>
      <c r="E95" s="89" t="s">
        <v>148</v>
      </c>
      <c r="F95" s="103" t="str">
        <f t="shared" si="1"/>
        <v>E</v>
      </c>
      <c r="H95" s="100" t="s">
        <v>220</v>
      </c>
      <c r="I95" s="89" t="s">
        <v>143</v>
      </c>
      <c r="J95" s="103" t="str">
        <f t="shared" si="2"/>
        <v>E</v>
      </c>
      <c r="L95" s="75"/>
    </row>
    <row r="96">
      <c r="A96" s="39"/>
      <c r="B96" s="39"/>
      <c r="C96" s="39"/>
      <c r="D96" s="39"/>
      <c r="E96" s="39"/>
      <c r="H96" s="39"/>
      <c r="I96" s="39"/>
      <c r="J96" s="39"/>
      <c r="K96" s="39"/>
      <c r="L96" s="39"/>
      <c r="M96" s="39"/>
      <c r="N96" s="39"/>
      <c r="O96" s="39"/>
      <c r="P96" s="39"/>
    </row>
    <row r="97" hidden="1">
      <c r="A97" s="106" t="s">
        <v>23</v>
      </c>
      <c r="B97" s="107" t="s">
        <v>128</v>
      </c>
      <c r="C97" s="108" t="s">
        <v>221</v>
      </c>
      <c r="D97" s="109" t="s">
        <v>222</v>
      </c>
      <c r="E97" s="107" t="s">
        <v>223</v>
      </c>
      <c r="F97" s="39"/>
      <c r="G97" s="110" t="s">
        <v>23</v>
      </c>
      <c r="H97" s="111" t="s">
        <v>128</v>
      </c>
      <c r="I97" s="112" t="s">
        <v>224</v>
      </c>
      <c r="J97" s="113" t="s">
        <v>222</v>
      </c>
      <c r="K97" s="111" t="s">
        <v>223</v>
      </c>
      <c r="L97" s="39"/>
      <c r="M97" s="39"/>
      <c r="N97" s="39"/>
      <c r="O97" s="39"/>
      <c r="P97" s="39"/>
    </row>
    <row r="98" hidden="1">
      <c r="A98" s="114" t="s">
        <v>147</v>
      </c>
      <c r="B98" s="115" t="s">
        <v>130</v>
      </c>
      <c r="C98" s="116" t="str">
        <f t="shared" ref="C98:C176" si="3">IF(D98&gt;=$G$11,"F",IF(D98&gt;=$F$11,"E",IF(D98&gt;=$E$11,"D",IF(D98&gt;=$D$11,"C",IF(D98&gt;=$C$11,"B","A")))))</f>
        <v>D</v>
      </c>
      <c r="D98" s="117">
        <f t="shared" ref="D98:D176" si="4">SUMIF($B$98:$B$176,$B98,E$98:E$176)/COUNTIFS($B$98:$B$176,$B98)</f>
        <v>0.215718652</v>
      </c>
      <c r="E98" s="118">
        <f t="shared" ref="E98:E176" si="5">VLOOKUP($A98, $A$17:$B$95, 2, FALSE)</f>
        <v>0.5062486257</v>
      </c>
      <c r="F98" s="39"/>
      <c r="G98" s="86" t="s">
        <v>147</v>
      </c>
      <c r="H98" s="119" t="s">
        <v>132</v>
      </c>
      <c r="I98" s="75" t="str">
        <f t="shared" ref="I98:I176" si="6">IF(J98&gt;=$G$11,"F",IF(J98&gt;=$F$11,"E",IF(J98&gt;=$E$11,"D",IF(J98&gt;=$D$11,"C",IF(J98&gt;=$C$11,"B","A")))))</f>
        <v>D</v>
      </c>
      <c r="J98" s="120">
        <f t="shared" ref="J98:J176" si="7">SUMIF($H$98:$H$176,$H98,K$98:K$176)/COUNTIFS($H$98:$H$176,$H98)</f>
        <v>0.1235840536</v>
      </c>
      <c r="K98" s="80">
        <f t="shared" ref="K98:K176" si="8">VLOOKUP($G98, $A$17:$B$95, 2, FALSE)</f>
        <v>0.5062486257</v>
      </c>
      <c r="L98" s="39"/>
      <c r="M98" s="39"/>
      <c r="N98" s="39"/>
      <c r="O98" s="39"/>
      <c r="P98" s="39"/>
    </row>
    <row r="99" hidden="1">
      <c r="A99" s="121" t="s">
        <v>130</v>
      </c>
      <c r="B99" s="122" t="s">
        <v>130</v>
      </c>
      <c r="C99" s="94" t="str">
        <f t="shared" si="3"/>
        <v>D</v>
      </c>
      <c r="D99" s="123">
        <f t="shared" si="4"/>
        <v>0.215718652</v>
      </c>
      <c r="E99" s="124">
        <f t="shared" si="5"/>
        <v>0.4772269576</v>
      </c>
      <c r="F99" s="39"/>
      <c r="G99" s="86" t="s">
        <v>130</v>
      </c>
      <c r="H99" s="45" t="s">
        <v>132</v>
      </c>
      <c r="I99" s="75" t="str">
        <f t="shared" si="6"/>
        <v>D</v>
      </c>
      <c r="J99" s="120">
        <f t="shared" si="7"/>
        <v>0.1235840536</v>
      </c>
      <c r="K99" s="80">
        <f t="shared" si="8"/>
        <v>0.4772269576</v>
      </c>
    </row>
    <row r="100" hidden="1">
      <c r="A100" s="121" t="s">
        <v>166</v>
      </c>
      <c r="B100" s="122" t="s">
        <v>130</v>
      </c>
      <c r="C100" s="94" t="str">
        <f t="shared" si="3"/>
        <v>D</v>
      </c>
      <c r="D100" s="123">
        <f t="shared" si="4"/>
        <v>0.215718652</v>
      </c>
      <c r="E100" s="124">
        <f t="shared" si="5"/>
        <v>0.1233400011</v>
      </c>
      <c r="F100" s="39"/>
      <c r="G100" s="86" t="s">
        <v>165</v>
      </c>
      <c r="H100" s="87" t="s">
        <v>132</v>
      </c>
      <c r="I100" s="75" t="str">
        <f t="shared" si="6"/>
        <v>D</v>
      </c>
      <c r="J100" s="120">
        <f t="shared" si="7"/>
        <v>0.1235840536</v>
      </c>
      <c r="K100" s="80">
        <f t="shared" si="8"/>
        <v>0.08876819115</v>
      </c>
    </row>
    <row r="101" hidden="1">
      <c r="A101" s="125" t="s">
        <v>178</v>
      </c>
      <c r="B101" s="126" t="s">
        <v>130</v>
      </c>
      <c r="C101" s="94" t="str">
        <f t="shared" si="3"/>
        <v>D</v>
      </c>
      <c r="D101" s="123">
        <f t="shared" si="4"/>
        <v>0.215718652</v>
      </c>
      <c r="E101" s="124">
        <f t="shared" si="5"/>
        <v>-0.149587469</v>
      </c>
      <c r="F101" s="39"/>
      <c r="G101" s="86" t="s">
        <v>166</v>
      </c>
      <c r="H101" s="45" t="s">
        <v>132</v>
      </c>
      <c r="I101" s="75" t="str">
        <f t="shared" si="6"/>
        <v>D</v>
      </c>
      <c r="J101" s="120">
        <f t="shared" si="7"/>
        <v>0.1235840536</v>
      </c>
      <c r="K101" s="80">
        <f t="shared" si="8"/>
        <v>0.1233400011</v>
      </c>
    </row>
    <row r="102" hidden="1">
      <c r="A102" s="125" t="s">
        <v>197</v>
      </c>
      <c r="B102" s="126" t="s">
        <v>130</v>
      </c>
      <c r="C102" s="94" t="str">
        <f t="shared" si="3"/>
        <v>D</v>
      </c>
      <c r="D102" s="123">
        <f t="shared" si="4"/>
        <v>0.215718652</v>
      </c>
      <c r="E102" s="124">
        <f t="shared" si="5"/>
        <v>0.2382518409</v>
      </c>
      <c r="F102" s="39"/>
      <c r="G102" s="86" t="s">
        <v>167</v>
      </c>
      <c r="H102" s="87" t="s">
        <v>132</v>
      </c>
      <c r="I102" s="75" t="str">
        <f t="shared" si="6"/>
        <v>D</v>
      </c>
      <c r="J102" s="120">
        <f t="shared" si="7"/>
        <v>0.1235840536</v>
      </c>
      <c r="K102" s="80">
        <f t="shared" si="8"/>
        <v>-0.3534416804</v>
      </c>
    </row>
    <row r="103" hidden="1">
      <c r="A103" s="127" t="s">
        <v>199</v>
      </c>
      <c r="B103" s="128" t="s">
        <v>130</v>
      </c>
      <c r="C103" s="129" t="str">
        <f t="shared" si="3"/>
        <v>D</v>
      </c>
      <c r="D103" s="130">
        <f t="shared" si="4"/>
        <v>0.215718652</v>
      </c>
      <c r="E103" s="131">
        <f t="shared" si="5"/>
        <v>0.09883195594</v>
      </c>
      <c r="F103" s="39"/>
      <c r="G103" s="86" t="s">
        <v>171</v>
      </c>
      <c r="H103" s="87" t="s">
        <v>132</v>
      </c>
      <c r="I103" s="75" t="str">
        <f t="shared" si="6"/>
        <v>D</v>
      </c>
      <c r="J103" s="120">
        <f t="shared" si="7"/>
        <v>0.1235840536</v>
      </c>
      <c r="K103" s="80">
        <f t="shared" si="8"/>
        <v>0.07175499771</v>
      </c>
    </row>
    <row r="104" hidden="1">
      <c r="A104" s="132" t="s">
        <v>162</v>
      </c>
      <c r="B104" s="133" t="s">
        <v>136</v>
      </c>
      <c r="C104" s="94" t="str">
        <f t="shared" si="3"/>
        <v>C</v>
      </c>
      <c r="D104" s="117">
        <f t="shared" si="4"/>
        <v>-0.1758202349</v>
      </c>
      <c r="E104" s="118">
        <f t="shared" si="5"/>
        <v>0.2288684475</v>
      </c>
      <c r="F104" s="39"/>
      <c r="G104" s="86" t="s">
        <v>178</v>
      </c>
      <c r="H104" s="87" t="s">
        <v>132</v>
      </c>
      <c r="I104" s="75" t="str">
        <f t="shared" si="6"/>
        <v>D</v>
      </c>
      <c r="J104" s="120">
        <f t="shared" si="7"/>
        <v>0.1235840536</v>
      </c>
      <c r="K104" s="80">
        <f t="shared" si="8"/>
        <v>-0.149587469</v>
      </c>
    </row>
    <row r="105" hidden="1">
      <c r="A105" s="125" t="s">
        <v>170</v>
      </c>
      <c r="B105" s="126" t="s">
        <v>136</v>
      </c>
      <c r="C105" s="94" t="str">
        <f t="shared" si="3"/>
        <v>C</v>
      </c>
      <c r="D105" s="123">
        <f t="shared" si="4"/>
        <v>-0.1758202349</v>
      </c>
      <c r="E105" s="124">
        <f t="shared" si="5"/>
        <v>-0.2055274744</v>
      </c>
      <c r="F105" s="39"/>
      <c r="G105" s="86" t="s">
        <v>184</v>
      </c>
      <c r="H105" s="45" t="s">
        <v>132</v>
      </c>
      <c r="I105" s="75" t="str">
        <f t="shared" si="6"/>
        <v>D</v>
      </c>
      <c r="J105" s="120">
        <f t="shared" si="7"/>
        <v>0.1235840536</v>
      </c>
      <c r="K105" s="80">
        <f t="shared" si="8"/>
        <v>0.3894628865</v>
      </c>
    </row>
    <row r="106" hidden="1">
      <c r="A106" s="121" t="s">
        <v>136</v>
      </c>
      <c r="B106" s="122" t="s">
        <v>136</v>
      </c>
      <c r="C106" s="94" t="str">
        <f t="shared" si="3"/>
        <v>C</v>
      </c>
      <c r="D106" s="123">
        <f t="shared" si="4"/>
        <v>-0.1758202349</v>
      </c>
      <c r="E106" s="124">
        <f t="shared" si="5"/>
        <v>-0.858746498</v>
      </c>
      <c r="F106" s="39"/>
      <c r="G106" s="86" t="s">
        <v>153</v>
      </c>
      <c r="H106" s="87" t="s">
        <v>132</v>
      </c>
      <c r="I106" s="75" t="str">
        <f t="shared" si="6"/>
        <v>D</v>
      </c>
      <c r="J106" s="120">
        <f t="shared" si="7"/>
        <v>0.1235840536</v>
      </c>
      <c r="K106" s="80">
        <f t="shared" si="8"/>
        <v>-0.01178439682</v>
      </c>
    </row>
    <row r="107" hidden="1">
      <c r="A107" s="125" t="s">
        <v>173</v>
      </c>
      <c r="B107" s="126" t="s">
        <v>136</v>
      </c>
      <c r="C107" s="94" t="str">
        <f t="shared" si="3"/>
        <v>C</v>
      </c>
      <c r="D107" s="123">
        <f t="shared" si="4"/>
        <v>-0.1758202349</v>
      </c>
      <c r="E107" s="124">
        <f t="shared" si="5"/>
        <v>-0.3512233277</v>
      </c>
      <c r="F107" s="39"/>
      <c r="G107" s="86" t="s">
        <v>199</v>
      </c>
      <c r="H107" s="87" t="s">
        <v>132</v>
      </c>
      <c r="I107" s="75" t="str">
        <f t="shared" si="6"/>
        <v>D</v>
      </c>
      <c r="J107" s="120">
        <f t="shared" si="7"/>
        <v>0.1235840536</v>
      </c>
      <c r="K107" s="80">
        <f t="shared" si="8"/>
        <v>0.09883195594</v>
      </c>
    </row>
    <row r="108" hidden="1">
      <c r="A108" s="125" t="s">
        <v>174</v>
      </c>
      <c r="B108" s="126" t="s">
        <v>136</v>
      </c>
      <c r="C108" s="94" t="str">
        <f t="shared" si="3"/>
        <v>C</v>
      </c>
      <c r="D108" s="123">
        <f t="shared" si="4"/>
        <v>-0.1758202349</v>
      </c>
      <c r="E108" s="124">
        <f t="shared" si="5"/>
        <v>-0.006500905437</v>
      </c>
      <c r="F108" s="39"/>
      <c r="G108" s="134" t="s">
        <v>205</v>
      </c>
      <c r="H108" s="89" t="s">
        <v>132</v>
      </c>
      <c r="I108" s="75" t="str">
        <f t="shared" si="6"/>
        <v>D</v>
      </c>
      <c r="J108" s="120">
        <f t="shared" si="7"/>
        <v>0.1235840536</v>
      </c>
      <c r="K108" s="80">
        <f t="shared" si="8"/>
        <v>0.1186045206</v>
      </c>
    </row>
    <row r="109" hidden="1">
      <c r="A109" s="125" t="s">
        <v>176</v>
      </c>
      <c r="B109" s="126" t="s">
        <v>136</v>
      </c>
      <c r="C109" s="94" t="str">
        <f t="shared" si="3"/>
        <v>C</v>
      </c>
      <c r="D109" s="123">
        <f t="shared" si="4"/>
        <v>-0.1758202349</v>
      </c>
      <c r="E109" s="124">
        <f t="shared" si="5"/>
        <v>-0.2574161779</v>
      </c>
      <c r="F109" s="39"/>
      <c r="G109" s="135" t="s">
        <v>162</v>
      </c>
      <c r="H109" s="90" t="s">
        <v>138</v>
      </c>
      <c r="I109" s="136" t="str">
        <f t="shared" si="6"/>
        <v>C</v>
      </c>
      <c r="J109" s="137">
        <f t="shared" si="7"/>
        <v>-0.1324567953</v>
      </c>
      <c r="K109" s="91">
        <f t="shared" si="8"/>
        <v>0.2288684475</v>
      </c>
    </row>
    <row r="110" hidden="1">
      <c r="A110" s="125" t="s">
        <v>182</v>
      </c>
      <c r="B110" s="126" t="s">
        <v>136</v>
      </c>
      <c r="C110" s="94" t="str">
        <f t="shared" si="3"/>
        <v>C</v>
      </c>
      <c r="D110" s="123">
        <f t="shared" si="4"/>
        <v>-0.1758202349</v>
      </c>
      <c r="E110" s="124">
        <f t="shared" si="5"/>
        <v>-0.2814373824</v>
      </c>
      <c r="F110" s="39"/>
      <c r="G110" s="86" t="s">
        <v>170</v>
      </c>
      <c r="H110" s="87" t="s">
        <v>138</v>
      </c>
      <c r="I110" s="75" t="str">
        <f t="shared" si="6"/>
        <v>C</v>
      </c>
      <c r="J110" s="120">
        <f t="shared" si="7"/>
        <v>-0.1324567953</v>
      </c>
      <c r="K110" s="80">
        <f t="shared" si="8"/>
        <v>-0.2055274744</v>
      </c>
    </row>
    <row r="111" hidden="1">
      <c r="A111" s="125" t="s">
        <v>191</v>
      </c>
      <c r="B111" s="126" t="s">
        <v>136</v>
      </c>
      <c r="C111" s="94" t="str">
        <f t="shared" si="3"/>
        <v>C</v>
      </c>
      <c r="D111" s="123">
        <f t="shared" si="4"/>
        <v>-0.1758202349</v>
      </c>
      <c r="E111" s="124">
        <f t="shared" si="5"/>
        <v>0.1129567849</v>
      </c>
      <c r="F111" s="39"/>
      <c r="G111" s="86" t="s">
        <v>136</v>
      </c>
      <c r="H111" s="45" t="s">
        <v>138</v>
      </c>
      <c r="I111" s="75" t="str">
        <f t="shared" si="6"/>
        <v>C</v>
      </c>
      <c r="J111" s="120">
        <f t="shared" si="7"/>
        <v>-0.1324567953</v>
      </c>
      <c r="K111" s="80">
        <f t="shared" si="8"/>
        <v>-0.858746498</v>
      </c>
    </row>
    <row r="112" hidden="1">
      <c r="A112" s="125" t="s">
        <v>196</v>
      </c>
      <c r="B112" s="126" t="s">
        <v>136</v>
      </c>
      <c r="C112" s="94" t="str">
        <f t="shared" si="3"/>
        <v>C</v>
      </c>
      <c r="D112" s="123">
        <f t="shared" si="4"/>
        <v>-0.1758202349</v>
      </c>
      <c r="E112" s="124">
        <f t="shared" si="5"/>
        <v>-0.3347746211</v>
      </c>
      <c r="F112" s="39"/>
      <c r="G112" s="86" t="s">
        <v>174</v>
      </c>
      <c r="H112" s="87" t="s">
        <v>138</v>
      </c>
      <c r="I112" s="75" t="str">
        <f t="shared" si="6"/>
        <v>C</v>
      </c>
      <c r="J112" s="120">
        <f t="shared" si="7"/>
        <v>-0.1324567953</v>
      </c>
      <c r="K112" s="80">
        <f t="shared" si="8"/>
        <v>-0.006500905437</v>
      </c>
    </row>
    <row r="113" hidden="1">
      <c r="A113" s="125" t="s">
        <v>200</v>
      </c>
      <c r="B113" s="126" t="s">
        <v>136</v>
      </c>
      <c r="C113" s="94" t="str">
        <f t="shared" si="3"/>
        <v>C</v>
      </c>
      <c r="D113" s="123">
        <f t="shared" si="4"/>
        <v>-0.1758202349</v>
      </c>
      <c r="E113" s="124">
        <f t="shared" si="5"/>
        <v>0.473699885</v>
      </c>
      <c r="F113" s="39"/>
      <c r="G113" s="86" t="s">
        <v>191</v>
      </c>
      <c r="H113" s="87" t="s">
        <v>138</v>
      </c>
      <c r="I113" s="75" t="str">
        <f t="shared" si="6"/>
        <v>C</v>
      </c>
      <c r="J113" s="120">
        <f t="shared" si="7"/>
        <v>-0.1324567953</v>
      </c>
      <c r="K113" s="80">
        <f t="shared" si="8"/>
        <v>0.1129567849</v>
      </c>
    </row>
    <row r="114" hidden="1">
      <c r="A114" s="125" t="s">
        <v>202</v>
      </c>
      <c r="B114" s="126" t="s">
        <v>136</v>
      </c>
      <c r="C114" s="94" t="str">
        <f t="shared" si="3"/>
        <v>C</v>
      </c>
      <c r="D114" s="123">
        <f t="shared" si="4"/>
        <v>-0.1758202349</v>
      </c>
      <c r="E114" s="124">
        <f t="shared" si="5"/>
        <v>-0.5878254008</v>
      </c>
      <c r="F114" s="39"/>
      <c r="G114" s="86" t="s">
        <v>196</v>
      </c>
      <c r="H114" s="87" t="s">
        <v>138</v>
      </c>
      <c r="I114" s="75" t="str">
        <f t="shared" si="6"/>
        <v>C</v>
      </c>
      <c r="J114" s="120">
        <f t="shared" si="7"/>
        <v>-0.1324567953</v>
      </c>
      <c r="K114" s="80">
        <f t="shared" si="8"/>
        <v>-0.3347746211</v>
      </c>
    </row>
    <row r="115" hidden="1">
      <c r="A115" s="125" t="s">
        <v>206</v>
      </c>
      <c r="B115" s="126" t="s">
        <v>136</v>
      </c>
      <c r="C115" s="94" t="str">
        <f t="shared" si="3"/>
        <v>C</v>
      </c>
      <c r="D115" s="123">
        <f t="shared" si="4"/>
        <v>-0.1758202349</v>
      </c>
      <c r="E115" s="124">
        <f t="shared" si="5"/>
        <v>-0.5645228159</v>
      </c>
      <c r="F115" s="39"/>
      <c r="G115" s="86" t="s">
        <v>200</v>
      </c>
      <c r="H115" s="87" t="s">
        <v>138</v>
      </c>
      <c r="I115" s="75" t="str">
        <f t="shared" si="6"/>
        <v>C</v>
      </c>
      <c r="J115" s="120">
        <f t="shared" si="7"/>
        <v>-0.1324567953</v>
      </c>
      <c r="K115" s="80">
        <f t="shared" si="8"/>
        <v>0.473699885</v>
      </c>
    </row>
    <row r="116" hidden="1">
      <c r="A116" s="125" t="s">
        <v>208</v>
      </c>
      <c r="B116" s="126" t="s">
        <v>136</v>
      </c>
      <c r="C116" s="94" t="str">
        <f t="shared" si="3"/>
        <v>C</v>
      </c>
      <c r="D116" s="123">
        <f t="shared" si="4"/>
        <v>-0.1758202349</v>
      </c>
      <c r="E116" s="124">
        <f t="shared" si="5"/>
        <v>0.338536375</v>
      </c>
      <c r="F116" s="39"/>
      <c r="G116" s="86" t="s">
        <v>206</v>
      </c>
      <c r="H116" s="87" t="s">
        <v>138</v>
      </c>
      <c r="I116" s="75" t="str">
        <f t="shared" si="6"/>
        <v>C</v>
      </c>
      <c r="J116" s="120">
        <f t="shared" si="7"/>
        <v>-0.1324567953</v>
      </c>
      <c r="K116" s="80">
        <f t="shared" si="8"/>
        <v>-0.5645228159</v>
      </c>
    </row>
    <row r="117" hidden="1">
      <c r="A117" s="125" t="s">
        <v>210</v>
      </c>
      <c r="B117" s="126" t="s">
        <v>136</v>
      </c>
      <c r="C117" s="94" t="str">
        <f t="shared" si="3"/>
        <v>C</v>
      </c>
      <c r="D117" s="123">
        <f t="shared" si="4"/>
        <v>-0.1758202349</v>
      </c>
      <c r="E117" s="124">
        <f t="shared" si="5"/>
        <v>0.5305311058</v>
      </c>
      <c r="F117" s="39"/>
      <c r="G117" s="86" t="s">
        <v>210</v>
      </c>
      <c r="H117" s="87" t="s">
        <v>138</v>
      </c>
      <c r="I117" s="75" t="str">
        <f t="shared" si="6"/>
        <v>C</v>
      </c>
      <c r="J117" s="120">
        <f t="shared" si="7"/>
        <v>-0.1324567953</v>
      </c>
      <c r="K117" s="80">
        <f t="shared" si="8"/>
        <v>0.5305311058</v>
      </c>
    </row>
    <row r="118" hidden="1">
      <c r="A118" s="125" t="s">
        <v>212</v>
      </c>
      <c r="B118" s="126" t="s">
        <v>136</v>
      </c>
      <c r="C118" s="94" t="str">
        <f t="shared" si="3"/>
        <v>C</v>
      </c>
      <c r="D118" s="123">
        <f t="shared" si="4"/>
        <v>-0.1758202349</v>
      </c>
      <c r="E118" s="124">
        <f t="shared" si="5"/>
        <v>-0.3925533316</v>
      </c>
      <c r="F118" s="39"/>
      <c r="G118" s="86" t="s">
        <v>215</v>
      </c>
      <c r="H118" s="87" t="s">
        <v>138</v>
      </c>
      <c r="I118" s="75" t="str">
        <f t="shared" si="6"/>
        <v>C</v>
      </c>
      <c r="J118" s="120">
        <f t="shared" si="7"/>
        <v>-0.1324567953</v>
      </c>
      <c r="K118" s="80">
        <f t="shared" si="8"/>
        <v>-0.4934438253</v>
      </c>
    </row>
    <row r="119" hidden="1">
      <c r="A119" s="125" t="s">
        <v>215</v>
      </c>
      <c r="B119" s="126" t="s">
        <v>136</v>
      </c>
      <c r="C119" s="94" t="str">
        <f t="shared" si="3"/>
        <v>C</v>
      </c>
      <c r="D119" s="123">
        <f t="shared" si="4"/>
        <v>-0.1758202349</v>
      </c>
      <c r="E119" s="124">
        <f t="shared" si="5"/>
        <v>-0.4934438253</v>
      </c>
      <c r="F119" s="39"/>
      <c r="G119" s="134" t="s">
        <v>219</v>
      </c>
      <c r="H119" s="89" t="s">
        <v>138</v>
      </c>
      <c r="I119" s="138" t="str">
        <f t="shared" si="6"/>
        <v>C</v>
      </c>
      <c r="J119" s="139">
        <f t="shared" si="7"/>
        <v>-0.1324567953</v>
      </c>
      <c r="K119" s="103">
        <f t="shared" si="8"/>
        <v>-0.3395648319</v>
      </c>
    </row>
    <row r="120" hidden="1">
      <c r="A120" s="127" t="s">
        <v>219</v>
      </c>
      <c r="B120" s="128" t="s">
        <v>136</v>
      </c>
      <c r="C120" s="94" t="str">
        <f t="shared" si="3"/>
        <v>C</v>
      </c>
      <c r="D120" s="130">
        <f t="shared" si="4"/>
        <v>-0.1758202349</v>
      </c>
      <c r="E120" s="131">
        <f t="shared" si="5"/>
        <v>-0.3395648319</v>
      </c>
      <c r="F120" s="39"/>
      <c r="G120" s="135" t="s">
        <v>169</v>
      </c>
      <c r="H120" s="90" t="s">
        <v>143</v>
      </c>
      <c r="I120" s="75" t="str">
        <f t="shared" si="6"/>
        <v>C</v>
      </c>
      <c r="J120" s="120">
        <f t="shared" si="7"/>
        <v>-0.1344496956</v>
      </c>
      <c r="K120" s="80">
        <f t="shared" si="8"/>
        <v>-0.3327446526</v>
      </c>
    </row>
    <row r="121" hidden="1">
      <c r="A121" s="132" t="s">
        <v>142</v>
      </c>
      <c r="B121" s="133" t="s">
        <v>142</v>
      </c>
      <c r="C121" s="116" t="str">
        <f t="shared" si="3"/>
        <v>C</v>
      </c>
      <c r="D121" s="117">
        <f t="shared" si="4"/>
        <v>-0.0818130158</v>
      </c>
      <c r="E121" s="118">
        <f t="shared" si="5"/>
        <v>0.02412383478</v>
      </c>
      <c r="F121" s="39"/>
      <c r="G121" s="86" t="s">
        <v>177</v>
      </c>
      <c r="H121" s="87" t="s">
        <v>143</v>
      </c>
      <c r="I121" s="75" t="str">
        <f t="shared" si="6"/>
        <v>C</v>
      </c>
      <c r="J121" s="120">
        <f t="shared" si="7"/>
        <v>-0.1344496956</v>
      </c>
      <c r="K121" s="80">
        <f t="shared" si="8"/>
        <v>-0.1002072266</v>
      </c>
    </row>
    <row r="122" hidden="1">
      <c r="A122" s="127" t="s">
        <v>194</v>
      </c>
      <c r="B122" s="128" t="s">
        <v>142</v>
      </c>
      <c r="C122" s="129" t="str">
        <f t="shared" si="3"/>
        <v>C</v>
      </c>
      <c r="D122" s="130">
        <f t="shared" si="4"/>
        <v>-0.0818130158</v>
      </c>
      <c r="E122" s="131">
        <f t="shared" si="5"/>
        <v>-0.1877498664</v>
      </c>
      <c r="F122" s="39"/>
      <c r="G122" s="86" t="s">
        <v>179</v>
      </c>
      <c r="H122" s="87" t="s">
        <v>143</v>
      </c>
      <c r="I122" s="75" t="str">
        <f t="shared" si="6"/>
        <v>C</v>
      </c>
      <c r="J122" s="120">
        <f t="shared" si="7"/>
        <v>-0.1344496956</v>
      </c>
      <c r="K122" s="80">
        <f t="shared" si="8"/>
        <v>-0.09641766808</v>
      </c>
    </row>
    <row r="123" hidden="1">
      <c r="A123" s="132" t="s">
        <v>139</v>
      </c>
      <c r="B123" s="133" t="s">
        <v>140</v>
      </c>
      <c r="C123" s="94" t="str">
        <f t="shared" si="3"/>
        <v>C</v>
      </c>
      <c r="D123" s="117">
        <f t="shared" si="4"/>
        <v>-0.02710490416</v>
      </c>
      <c r="E123" s="118">
        <f t="shared" si="5"/>
        <v>-0.3187030047</v>
      </c>
      <c r="F123" s="39"/>
      <c r="G123" s="86" t="s">
        <v>148</v>
      </c>
      <c r="H123" s="87" t="s">
        <v>143</v>
      </c>
      <c r="I123" s="75" t="str">
        <f t="shared" si="6"/>
        <v>C</v>
      </c>
      <c r="J123" s="120">
        <f t="shared" si="7"/>
        <v>-0.1344496956</v>
      </c>
      <c r="K123" s="80">
        <f t="shared" si="8"/>
        <v>-0.7219490535</v>
      </c>
    </row>
    <row r="124" hidden="1">
      <c r="A124" s="125" t="s">
        <v>140</v>
      </c>
      <c r="B124" s="126" t="s">
        <v>140</v>
      </c>
      <c r="C124" s="94" t="str">
        <f t="shared" si="3"/>
        <v>C</v>
      </c>
      <c r="D124" s="123">
        <f t="shared" si="4"/>
        <v>-0.02710490416</v>
      </c>
      <c r="E124" s="124">
        <f t="shared" si="5"/>
        <v>0.1345595272</v>
      </c>
      <c r="F124" s="39"/>
      <c r="G124" s="86" t="s">
        <v>181</v>
      </c>
      <c r="H124" s="87" t="s">
        <v>143</v>
      </c>
      <c r="I124" s="75" t="str">
        <f t="shared" si="6"/>
        <v>C</v>
      </c>
      <c r="J124" s="120">
        <f t="shared" si="7"/>
        <v>-0.1344496956</v>
      </c>
      <c r="K124" s="80">
        <f t="shared" si="8"/>
        <v>0.4304652733</v>
      </c>
    </row>
    <row r="125" hidden="1">
      <c r="A125" s="125" t="s">
        <v>204</v>
      </c>
      <c r="B125" s="126" t="s">
        <v>140</v>
      </c>
      <c r="C125" s="94" t="str">
        <f t="shared" si="3"/>
        <v>C</v>
      </c>
      <c r="D125" s="123">
        <f t="shared" si="4"/>
        <v>-0.02710490416</v>
      </c>
      <c r="E125" s="124">
        <f t="shared" si="5"/>
        <v>0.5579253521</v>
      </c>
      <c r="F125" s="39"/>
      <c r="G125" s="86" t="s">
        <v>183</v>
      </c>
      <c r="H125" s="87" t="s">
        <v>143</v>
      </c>
      <c r="I125" s="75" t="str">
        <f t="shared" si="6"/>
        <v>C</v>
      </c>
      <c r="J125" s="120">
        <f t="shared" si="7"/>
        <v>-0.1344496956</v>
      </c>
      <c r="K125" s="80">
        <f t="shared" si="8"/>
        <v>-0.03652007282</v>
      </c>
    </row>
    <row r="126" hidden="1">
      <c r="A126" s="125" t="s">
        <v>209</v>
      </c>
      <c r="B126" s="126" t="s">
        <v>140</v>
      </c>
      <c r="C126" s="94" t="str">
        <f t="shared" si="3"/>
        <v>C</v>
      </c>
      <c r="D126" s="123">
        <f t="shared" si="4"/>
        <v>-0.02710490416</v>
      </c>
      <c r="E126" s="124">
        <f t="shared" si="5"/>
        <v>-0.1062674235</v>
      </c>
      <c r="F126" s="39"/>
      <c r="G126" s="86" t="s">
        <v>187</v>
      </c>
      <c r="H126" s="87" t="s">
        <v>143</v>
      </c>
      <c r="I126" s="75" t="str">
        <f t="shared" si="6"/>
        <v>C</v>
      </c>
      <c r="J126" s="120">
        <f t="shared" si="7"/>
        <v>-0.1344496956</v>
      </c>
      <c r="K126" s="80">
        <f t="shared" si="8"/>
        <v>-0.4635951368</v>
      </c>
    </row>
    <row r="127" hidden="1">
      <c r="A127" s="127" t="s">
        <v>216</v>
      </c>
      <c r="B127" s="128" t="s">
        <v>140</v>
      </c>
      <c r="C127" s="94" t="str">
        <f t="shared" si="3"/>
        <v>C</v>
      </c>
      <c r="D127" s="130">
        <f t="shared" si="4"/>
        <v>-0.02710490416</v>
      </c>
      <c r="E127" s="131">
        <f t="shared" si="5"/>
        <v>-0.4030389718</v>
      </c>
      <c r="F127" s="39"/>
      <c r="G127" s="86" t="s">
        <v>192</v>
      </c>
      <c r="H127" s="87" t="s">
        <v>143</v>
      </c>
      <c r="I127" s="75" t="str">
        <f t="shared" si="6"/>
        <v>C</v>
      </c>
      <c r="J127" s="120">
        <f t="shared" si="7"/>
        <v>-0.1344496956</v>
      </c>
      <c r="K127" s="80">
        <f t="shared" si="8"/>
        <v>-0.5444819702</v>
      </c>
    </row>
    <row r="128" hidden="1">
      <c r="A128" s="132" t="s">
        <v>169</v>
      </c>
      <c r="B128" s="133" t="s">
        <v>148</v>
      </c>
      <c r="C128" s="116" t="str">
        <f t="shared" si="3"/>
        <v>C</v>
      </c>
      <c r="D128" s="117">
        <f t="shared" si="4"/>
        <v>-0.1344496956</v>
      </c>
      <c r="E128" s="118">
        <f t="shared" si="5"/>
        <v>-0.3327446526</v>
      </c>
      <c r="F128" s="39"/>
      <c r="G128" s="86" t="s">
        <v>195</v>
      </c>
      <c r="H128" s="87" t="s">
        <v>143</v>
      </c>
      <c r="I128" s="75" t="str">
        <f t="shared" si="6"/>
        <v>C</v>
      </c>
      <c r="J128" s="120">
        <f t="shared" si="7"/>
        <v>-0.1344496956</v>
      </c>
      <c r="K128" s="80">
        <f t="shared" si="8"/>
        <v>0.005381645066</v>
      </c>
    </row>
    <row r="129" hidden="1">
      <c r="A129" s="125" t="s">
        <v>177</v>
      </c>
      <c r="B129" s="126" t="s">
        <v>148</v>
      </c>
      <c r="C129" s="94" t="str">
        <f t="shared" si="3"/>
        <v>C</v>
      </c>
      <c r="D129" s="123">
        <f t="shared" si="4"/>
        <v>-0.1344496956</v>
      </c>
      <c r="E129" s="124">
        <f t="shared" si="5"/>
        <v>-0.1002072266</v>
      </c>
      <c r="F129" s="39"/>
      <c r="G129" s="86" t="s">
        <v>207</v>
      </c>
      <c r="H129" s="87" t="s">
        <v>143</v>
      </c>
      <c r="I129" s="75" t="str">
        <f t="shared" si="6"/>
        <v>C</v>
      </c>
      <c r="J129" s="120">
        <f t="shared" si="7"/>
        <v>-0.1344496956</v>
      </c>
      <c r="K129" s="80">
        <f t="shared" si="8"/>
        <v>-0.2322886764</v>
      </c>
    </row>
    <row r="130" hidden="1">
      <c r="A130" s="125" t="s">
        <v>179</v>
      </c>
      <c r="B130" s="126" t="s">
        <v>148</v>
      </c>
      <c r="C130" s="94" t="str">
        <f t="shared" si="3"/>
        <v>C</v>
      </c>
      <c r="D130" s="123">
        <f t="shared" si="4"/>
        <v>-0.1344496956</v>
      </c>
      <c r="E130" s="124">
        <f t="shared" si="5"/>
        <v>-0.09641766808</v>
      </c>
      <c r="F130" s="39"/>
      <c r="G130" s="134" t="s">
        <v>220</v>
      </c>
      <c r="H130" s="89" t="s">
        <v>143</v>
      </c>
      <c r="I130" s="75" t="str">
        <f t="shared" si="6"/>
        <v>C</v>
      </c>
      <c r="J130" s="120">
        <f t="shared" si="7"/>
        <v>-0.1344496956</v>
      </c>
      <c r="K130" s="80">
        <f t="shared" si="8"/>
        <v>0.6134108875</v>
      </c>
    </row>
    <row r="131" hidden="1">
      <c r="A131" s="125" t="s">
        <v>148</v>
      </c>
      <c r="B131" s="126" t="s">
        <v>148</v>
      </c>
      <c r="C131" s="94" t="str">
        <f t="shared" si="3"/>
        <v>C</v>
      </c>
      <c r="D131" s="123">
        <f t="shared" si="4"/>
        <v>-0.1344496956</v>
      </c>
      <c r="E131" s="124">
        <f t="shared" si="5"/>
        <v>-0.7219490535</v>
      </c>
      <c r="F131" s="39"/>
      <c r="G131" s="135" t="s">
        <v>133</v>
      </c>
      <c r="H131" s="90" t="s">
        <v>135</v>
      </c>
      <c r="I131" s="136" t="str">
        <f t="shared" si="6"/>
        <v>D</v>
      </c>
      <c r="J131" s="137">
        <f t="shared" si="7"/>
        <v>0.0326734239</v>
      </c>
      <c r="K131" s="91">
        <f t="shared" si="8"/>
        <v>0.01819597622</v>
      </c>
    </row>
    <row r="132" hidden="1">
      <c r="A132" s="125" t="s">
        <v>181</v>
      </c>
      <c r="B132" s="126" t="s">
        <v>148</v>
      </c>
      <c r="C132" s="94" t="str">
        <f t="shared" si="3"/>
        <v>C</v>
      </c>
      <c r="D132" s="123">
        <f t="shared" si="4"/>
        <v>-0.1344496956</v>
      </c>
      <c r="E132" s="124">
        <f t="shared" si="5"/>
        <v>0.4304652733</v>
      </c>
      <c r="F132" s="39"/>
      <c r="G132" s="86" t="s">
        <v>163</v>
      </c>
      <c r="H132" s="87" t="s">
        <v>135</v>
      </c>
      <c r="I132" s="75" t="str">
        <f t="shared" si="6"/>
        <v>D</v>
      </c>
      <c r="J132" s="120">
        <f t="shared" si="7"/>
        <v>0.0326734239</v>
      </c>
      <c r="K132" s="80">
        <f t="shared" si="8"/>
        <v>0.01178567303</v>
      </c>
    </row>
    <row r="133" hidden="1">
      <c r="A133" s="125" t="s">
        <v>183</v>
      </c>
      <c r="B133" s="126" t="s">
        <v>148</v>
      </c>
      <c r="C133" s="94" t="str">
        <f t="shared" si="3"/>
        <v>C</v>
      </c>
      <c r="D133" s="123">
        <f t="shared" si="4"/>
        <v>-0.1344496956</v>
      </c>
      <c r="E133" s="124">
        <f t="shared" si="5"/>
        <v>-0.03652007282</v>
      </c>
      <c r="F133" s="39"/>
      <c r="G133" s="86" t="s">
        <v>168</v>
      </c>
      <c r="H133" s="87" t="s">
        <v>135</v>
      </c>
      <c r="I133" s="75" t="str">
        <f t="shared" si="6"/>
        <v>D</v>
      </c>
      <c r="J133" s="120">
        <f t="shared" si="7"/>
        <v>0.0326734239</v>
      </c>
      <c r="K133" s="80">
        <f t="shared" si="8"/>
        <v>0.02880857989</v>
      </c>
    </row>
    <row r="134" hidden="1">
      <c r="A134" s="125" t="s">
        <v>187</v>
      </c>
      <c r="B134" s="126" t="s">
        <v>148</v>
      </c>
      <c r="C134" s="94" t="str">
        <f t="shared" si="3"/>
        <v>C</v>
      </c>
      <c r="D134" s="123">
        <f t="shared" si="4"/>
        <v>-0.1344496956</v>
      </c>
      <c r="E134" s="124">
        <f t="shared" si="5"/>
        <v>-0.4635951368</v>
      </c>
      <c r="F134" s="39"/>
      <c r="G134" s="86" t="s">
        <v>211</v>
      </c>
      <c r="H134" s="87" t="s">
        <v>135</v>
      </c>
      <c r="I134" s="75" t="str">
        <f t="shared" si="6"/>
        <v>D</v>
      </c>
      <c r="J134" s="120">
        <f t="shared" si="7"/>
        <v>0.0326734239</v>
      </c>
      <c r="K134" s="80">
        <f t="shared" si="8"/>
        <v>-0.2336592092</v>
      </c>
    </row>
    <row r="135" hidden="1">
      <c r="A135" s="125" t="s">
        <v>192</v>
      </c>
      <c r="B135" s="126" t="s">
        <v>148</v>
      </c>
      <c r="C135" s="94" t="str">
        <f t="shared" si="3"/>
        <v>C</v>
      </c>
      <c r="D135" s="123">
        <f t="shared" si="4"/>
        <v>-0.1344496956</v>
      </c>
      <c r="E135" s="124">
        <f t="shared" si="5"/>
        <v>-0.5444819702</v>
      </c>
      <c r="F135" s="39"/>
      <c r="G135" s="86" t="s">
        <v>213</v>
      </c>
      <c r="H135" s="87" t="s">
        <v>135</v>
      </c>
      <c r="I135" s="75" t="str">
        <f t="shared" si="6"/>
        <v>D</v>
      </c>
      <c r="J135" s="120">
        <f t="shared" si="7"/>
        <v>0.0326734239</v>
      </c>
      <c r="K135" s="80">
        <f t="shared" si="8"/>
        <v>0.6138644743</v>
      </c>
    </row>
    <row r="136" hidden="1">
      <c r="A136" s="125" t="s">
        <v>195</v>
      </c>
      <c r="B136" s="126" t="s">
        <v>148</v>
      </c>
      <c r="C136" s="94" t="str">
        <f t="shared" si="3"/>
        <v>C</v>
      </c>
      <c r="D136" s="123">
        <f t="shared" si="4"/>
        <v>-0.1344496956</v>
      </c>
      <c r="E136" s="124">
        <f t="shared" si="5"/>
        <v>0.005381645066</v>
      </c>
      <c r="F136" s="39"/>
      <c r="G136" s="134" t="s">
        <v>134</v>
      </c>
      <c r="H136" s="89" t="s">
        <v>135</v>
      </c>
      <c r="I136" s="138" t="str">
        <f t="shared" si="6"/>
        <v>D</v>
      </c>
      <c r="J136" s="139">
        <f t="shared" si="7"/>
        <v>0.0326734239</v>
      </c>
      <c r="K136" s="103">
        <f t="shared" si="8"/>
        <v>-0.2429549508</v>
      </c>
    </row>
    <row r="137" hidden="1">
      <c r="A137" s="125" t="s">
        <v>207</v>
      </c>
      <c r="B137" s="126" t="s">
        <v>148</v>
      </c>
      <c r="C137" s="94" t="str">
        <f t="shared" si="3"/>
        <v>C</v>
      </c>
      <c r="D137" s="123">
        <f t="shared" si="4"/>
        <v>-0.1344496956</v>
      </c>
      <c r="E137" s="124">
        <f t="shared" si="5"/>
        <v>-0.2322886764</v>
      </c>
      <c r="F137" s="39"/>
      <c r="G137" s="135" t="s">
        <v>158</v>
      </c>
      <c r="H137" s="90" t="s">
        <v>149</v>
      </c>
      <c r="I137" s="75" t="str">
        <f t="shared" si="6"/>
        <v>D</v>
      </c>
      <c r="J137" s="120">
        <f t="shared" si="7"/>
        <v>0.131558281</v>
      </c>
      <c r="K137" s="80">
        <f t="shared" si="8"/>
        <v>0.1474792772</v>
      </c>
    </row>
    <row r="138" hidden="1">
      <c r="A138" s="127" t="s">
        <v>220</v>
      </c>
      <c r="B138" s="128" t="s">
        <v>148</v>
      </c>
      <c r="C138" s="129" t="str">
        <f t="shared" si="3"/>
        <v>C</v>
      </c>
      <c r="D138" s="130">
        <f t="shared" si="4"/>
        <v>-0.1344496956</v>
      </c>
      <c r="E138" s="131">
        <f t="shared" si="5"/>
        <v>0.6134108875</v>
      </c>
      <c r="F138" s="39"/>
      <c r="G138" s="86" t="s">
        <v>172</v>
      </c>
      <c r="H138" s="87" t="s">
        <v>149</v>
      </c>
      <c r="I138" s="75" t="str">
        <f t="shared" si="6"/>
        <v>D</v>
      </c>
      <c r="J138" s="120">
        <f t="shared" si="7"/>
        <v>0.131558281</v>
      </c>
      <c r="K138" s="80">
        <f t="shared" si="8"/>
        <v>0.3974366152</v>
      </c>
    </row>
    <row r="139" hidden="1">
      <c r="A139" s="132" t="s">
        <v>165</v>
      </c>
      <c r="B139" s="133" t="s">
        <v>153</v>
      </c>
      <c r="C139" s="94" t="str">
        <f t="shared" si="3"/>
        <v>D</v>
      </c>
      <c r="D139" s="117">
        <f t="shared" si="4"/>
        <v>0.05056075313</v>
      </c>
      <c r="E139" s="118">
        <f t="shared" si="5"/>
        <v>0.08876819115</v>
      </c>
      <c r="F139" s="39"/>
      <c r="G139" s="86" t="s">
        <v>173</v>
      </c>
      <c r="H139" s="87" t="s">
        <v>149</v>
      </c>
      <c r="I139" s="75" t="str">
        <f t="shared" si="6"/>
        <v>D</v>
      </c>
      <c r="J139" s="120">
        <f t="shared" si="7"/>
        <v>0.131558281</v>
      </c>
      <c r="K139" s="80">
        <f t="shared" si="8"/>
        <v>-0.3512233277</v>
      </c>
    </row>
    <row r="140" hidden="1">
      <c r="A140" s="125" t="s">
        <v>167</v>
      </c>
      <c r="B140" s="126" t="s">
        <v>153</v>
      </c>
      <c r="C140" s="94" t="str">
        <f t="shared" si="3"/>
        <v>D</v>
      </c>
      <c r="D140" s="123">
        <f t="shared" si="4"/>
        <v>0.05056075313</v>
      </c>
      <c r="E140" s="124">
        <f t="shared" si="5"/>
        <v>-0.3534416804</v>
      </c>
      <c r="F140" s="39"/>
      <c r="G140" s="86" t="s">
        <v>176</v>
      </c>
      <c r="H140" s="87" t="s">
        <v>149</v>
      </c>
      <c r="I140" s="75" t="str">
        <f t="shared" si="6"/>
        <v>D</v>
      </c>
      <c r="J140" s="120">
        <f t="shared" si="7"/>
        <v>0.131558281</v>
      </c>
      <c r="K140" s="80">
        <f t="shared" si="8"/>
        <v>-0.2574161779</v>
      </c>
    </row>
    <row r="141" hidden="1">
      <c r="A141" s="125" t="s">
        <v>171</v>
      </c>
      <c r="B141" s="126" t="s">
        <v>153</v>
      </c>
      <c r="C141" s="94" t="str">
        <f t="shared" si="3"/>
        <v>D</v>
      </c>
      <c r="D141" s="123">
        <f t="shared" si="4"/>
        <v>0.05056075313</v>
      </c>
      <c r="E141" s="124">
        <f t="shared" si="5"/>
        <v>0.07175499771</v>
      </c>
      <c r="F141" s="39"/>
      <c r="G141" s="86" t="s">
        <v>186</v>
      </c>
      <c r="H141" s="87" t="s">
        <v>149</v>
      </c>
      <c r="I141" s="75" t="str">
        <f t="shared" si="6"/>
        <v>D</v>
      </c>
      <c r="J141" s="120">
        <f t="shared" si="7"/>
        <v>0.131558281</v>
      </c>
      <c r="K141" s="80">
        <f t="shared" si="8"/>
        <v>1.41876523</v>
      </c>
    </row>
    <row r="142" hidden="1">
      <c r="A142" s="125" t="s">
        <v>184</v>
      </c>
      <c r="B142" s="126" t="s">
        <v>153</v>
      </c>
      <c r="C142" s="94" t="str">
        <f t="shared" si="3"/>
        <v>D</v>
      </c>
      <c r="D142" s="123">
        <f t="shared" si="4"/>
        <v>0.05056075313</v>
      </c>
      <c r="E142" s="124">
        <f t="shared" si="5"/>
        <v>0.3894628865</v>
      </c>
      <c r="F142" s="39"/>
      <c r="G142" s="86" t="s">
        <v>202</v>
      </c>
      <c r="H142" s="87" t="s">
        <v>149</v>
      </c>
      <c r="I142" s="75" t="str">
        <f t="shared" si="6"/>
        <v>D</v>
      </c>
      <c r="J142" s="120">
        <f t="shared" si="7"/>
        <v>0.131558281</v>
      </c>
      <c r="K142" s="80">
        <f t="shared" si="8"/>
        <v>-0.5878254008</v>
      </c>
    </row>
    <row r="143" hidden="1">
      <c r="A143" s="125" t="s">
        <v>153</v>
      </c>
      <c r="B143" s="126" t="s">
        <v>153</v>
      </c>
      <c r="C143" s="94" t="str">
        <f t="shared" si="3"/>
        <v>D</v>
      </c>
      <c r="D143" s="123">
        <f t="shared" si="4"/>
        <v>0.05056075313</v>
      </c>
      <c r="E143" s="124">
        <f t="shared" si="5"/>
        <v>-0.01178439682</v>
      </c>
      <c r="F143" s="39"/>
      <c r="G143" s="134" t="s">
        <v>159</v>
      </c>
      <c r="H143" s="89" t="s">
        <v>149</v>
      </c>
      <c r="I143" s="75" t="str">
        <f t="shared" si="6"/>
        <v>D</v>
      </c>
      <c r="J143" s="120">
        <f t="shared" si="7"/>
        <v>0.131558281</v>
      </c>
      <c r="K143" s="80">
        <f t="shared" si="8"/>
        <v>0.1536917508</v>
      </c>
    </row>
    <row r="144" hidden="1">
      <c r="A144" s="127" t="s">
        <v>205</v>
      </c>
      <c r="B144" s="128" t="s">
        <v>153</v>
      </c>
      <c r="C144" s="94" t="str">
        <f t="shared" si="3"/>
        <v>D</v>
      </c>
      <c r="D144" s="130">
        <f t="shared" si="4"/>
        <v>0.05056075313</v>
      </c>
      <c r="E144" s="131">
        <f t="shared" si="5"/>
        <v>0.1186045206</v>
      </c>
      <c r="F144" s="39"/>
      <c r="G144" s="135" t="s">
        <v>139</v>
      </c>
      <c r="H144" s="90" t="s">
        <v>141</v>
      </c>
      <c r="I144" s="136" t="str">
        <f t="shared" si="6"/>
        <v>C</v>
      </c>
      <c r="J144" s="137">
        <f t="shared" si="7"/>
        <v>-0.05887235746</v>
      </c>
      <c r="K144" s="91">
        <f t="shared" si="8"/>
        <v>-0.3187030047</v>
      </c>
    </row>
    <row r="145" hidden="1">
      <c r="A145" s="132" t="s">
        <v>180</v>
      </c>
      <c r="B145" s="133" t="s">
        <v>155</v>
      </c>
      <c r="C145" s="116" t="str">
        <f t="shared" si="3"/>
        <v>D</v>
      </c>
      <c r="D145" s="117">
        <f t="shared" si="4"/>
        <v>0.1373644648</v>
      </c>
      <c r="E145" s="118">
        <f t="shared" si="5"/>
        <v>-0.1768663694</v>
      </c>
      <c r="F145" s="39"/>
      <c r="G145" s="86" t="s">
        <v>140</v>
      </c>
      <c r="H145" s="87" t="s">
        <v>141</v>
      </c>
      <c r="I145" s="75" t="str">
        <f t="shared" si="6"/>
        <v>C</v>
      </c>
      <c r="J145" s="120">
        <f t="shared" si="7"/>
        <v>-0.05887235746</v>
      </c>
      <c r="K145" s="80">
        <f t="shared" si="8"/>
        <v>0.1345595272</v>
      </c>
    </row>
    <row r="146" hidden="1">
      <c r="A146" s="125" t="s">
        <v>185</v>
      </c>
      <c r="B146" s="126" t="s">
        <v>155</v>
      </c>
      <c r="C146" s="94" t="str">
        <f t="shared" si="3"/>
        <v>D</v>
      </c>
      <c r="D146" s="123">
        <f t="shared" si="4"/>
        <v>0.1373644648</v>
      </c>
      <c r="E146" s="124">
        <f t="shared" si="5"/>
        <v>0.2702668454</v>
      </c>
      <c r="F146" s="39"/>
      <c r="G146" s="86" t="s">
        <v>182</v>
      </c>
      <c r="H146" s="87" t="s">
        <v>141</v>
      </c>
      <c r="I146" s="75" t="str">
        <f t="shared" si="6"/>
        <v>C</v>
      </c>
      <c r="J146" s="120">
        <f t="shared" si="7"/>
        <v>-0.05887235746</v>
      </c>
      <c r="K146" s="80">
        <f t="shared" si="8"/>
        <v>-0.2814373824</v>
      </c>
    </row>
    <row r="147" hidden="1">
      <c r="A147" s="125" t="s">
        <v>188</v>
      </c>
      <c r="B147" s="126" t="s">
        <v>155</v>
      </c>
      <c r="C147" s="94" t="str">
        <f t="shared" si="3"/>
        <v>D</v>
      </c>
      <c r="D147" s="123">
        <f t="shared" si="4"/>
        <v>0.1373644648</v>
      </c>
      <c r="E147" s="124">
        <f t="shared" si="5"/>
        <v>-0.2579014347</v>
      </c>
      <c r="F147" s="39"/>
      <c r="G147" s="86" t="s">
        <v>204</v>
      </c>
      <c r="H147" s="87" t="s">
        <v>141</v>
      </c>
      <c r="I147" s="75" t="str">
        <f t="shared" si="6"/>
        <v>C</v>
      </c>
      <c r="J147" s="120">
        <f t="shared" si="7"/>
        <v>-0.05887235746</v>
      </c>
      <c r="K147" s="80">
        <f t="shared" si="8"/>
        <v>0.5579253521</v>
      </c>
    </row>
    <row r="148" hidden="1">
      <c r="A148" s="125" t="s">
        <v>190</v>
      </c>
      <c r="B148" s="126" t="s">
        <v>155</v>
      </c>
      <c r="C148" s="94" t="str">
        <f t="shared" si="3"/>
        <v>D</v>
      </c>
      <c r="D148" s="123">
        <f t="shared" si="4"/>
        <v>0.1373644648</v>
      </c>
      <c r="E148" s="124">
        <f t="shared" si="5"/>
        <v>1.039172837</v>
      </c>
      <c r="F148" s="39"/>
      <c r="G148" s="86" t="s">
        <v>208</v>
      </c>
      <c r="H148" s="87" t="s">
        <v>141</v>
      </c>
      <c r="I148" s="75" t="str">
        <f t="shared" si="6"/>
        <v>C</v>
      </c>
      <c r="J148" s="120">
        <f t="shared" si="7"/>
        <v>-0.05887235746</v>
      </c>
      <c r="K148" s="80">
        <f t="shared" si="8"/>
        <v>0.338536375</v>
      </c>
    </row>
    <row r="149" hidden="1">
      <c r="A149" s="125" t="s">
        <v>193</v>
      </c>
      <c r="B149" s="126" t="s">
        <v>155</v>
      </c>
      <c r="C149" s="94" t="str">
        <f t="shared" si="3"/>
        <v>D</v>
      </c>
      <c r="D149" s="123">
        <f t="shared" si="4"/>
        <v>0.1373644648</v>
      </c>
      <c r="E149" s="124">
        <f t="shared" si="5"/>
        <v>0.4054902355</v>
      </c>
      <c r="F149" s="39"/>
      <c r="G149" s="86" t="s">
        <v>209</v>
      </c>
      <c r="H149" s="87" t="s">
        <v>141</v>
      </c>
      <c r="I149" s="75" t="str">
        <f t="shared" si="6"/>
        <v>C</v>
      </c>
      <c r="J149" s="120">
        <f t="shared" si="7"/>
        <v>-0.05887235746</v>
      </c>
      <c r="K149" s="80">
        <f t="shared" si="8"/>
        <v>-0.1062674235</v>
      </c>
    </row>
    <row r="150" hidden="1">
      <c r="A150" s="125" t="s">
        <v>198</v>
      </c>
      <c r="B150" s="126" t="s">
        <v>155</v>
      </c>
      <c r="C150" s="94" t="str">
        <f t="shared" si="3"/>
        <v>D</v>
      </c>
      <c r="D150" s="123">
        <f t="shared" si="4"/>
        <v>0.1373644648</v>
      </c>
      <c r="E150" s="124">
        <f t="shared" si="5"/>
        <v>0.09937979251</v>
      </c>
      <c r="F150" s="39"/>
      <c r="G150" s="86" t="s">
        <v>212</v>
      </c>
      <c r="H150" s="87" t="s">
        <v>141</v>
      </c>
      <c r="I150" s="75" t="str">
        <f t="shared" si="6"/>
        <v>C</v>
      </c>
      <c r="J150" s="120">
        <f t="shared" si="7"/>
        <v>-0.05887235746</v>
      </c>
      <c r="K150" s="80">
        <f t="shared" si="8"/>
        <v>-0.3925533316</v>
      </c>
    </row>
    <row r="151" hidden="1">
      <c r="A151" s="127" t="s">
        <v>155</v>
      </c>
      <c r="B151" s="128" t="s">
        <v>155</v>
      </c>
      <c r="C151" s="129" t="str">
        <f t="shared" si="3"/>
        <v>D</v>
      </c>
      <c r="D151" s="130">
        <f t="shared" si="4"/>
        <v>0.1373644648</v>
      </c>
      <c r="E151" s="131">
        <f t="shared" si="5"/>
        <v>-0.4179906526</v>
      </c>
      <c r="F151" s="39"/>
      <c r="G151" s="134" t="s">
        <v>216</v>
      </c>
      <c r="H151" s="89" t="s">
        <v>141</v>
      </c>
      <c r="I151" s="138" t="str">
        <f t="shared" si="6"/>
        <v>C</v>
      </c>
      <c r="J151" s="139">
        <f t="shared" si="7"/>
        <v>-0.05887235746</v>
      </c>
      <c r="K151" s="103">
        <f t="shared" si="8"/>
        <v>-0.4030389718</v>
      </c>
    </row>
    <row r="152" hidden="1">
      <c r="A152" s="132" t="s">
        <v>150</v>
      </c>
      <c r="B152" s="133" t="s">
        <v>151</v>
      </c>
      <c r="C152" s="94" t="str">
        <f t="shared" si="3"/>
        <v>C</v>
      </c>
      <c r="D152" s="117">
        <f t="shared" si="4"/>
        <v>-0.1690844798</v>
      </c>
      <c r="E152" s="118">
        <f t="shared" si="5"/>
        <v>-0.307080926</v>
      </c>
      <c r="F152" s="39"/>
      <c r="G152" s="135" t="s">
        <v>142</v>
      </c>
      <c r="H152" s="90" t="s">
        <v>156</v>
      </c>
      <c r="I152" s="75" t="str">
        <f t="shared" si="6"/>
        <v>D</v>
      </c>
      <c r="J152" s="120">
        <f t="shared" si="7"/>
        <v>0.02487526976</v>
      </c>
      <c r="K152" s="80">
        <f t="shared" si="8"/>
        <v>0.02412383478</v>
      </c>
    </row>
    <row r="153" hidden="1">
      <c r="A153" s="125" t="s">
        <v>154</v>
      </c>
      <c r="B153" s="126" t="s">
        <v>151</v>
      </c>
      <c r="C153" s="94" t="str">
        <f t="shared" si="3"/>
        <v>C</v>
      </c>
      <c r="D153" s="123">
        <f t="shared" si="4"/>
        <v>-0.1690844798</v>
      </c>
      <c r="E153" s="124">
        <f t="shared" si="5"/>
        <v>-0.1925819716</v>
      </c>
      <c r="F153" s="39"/>
      <c r="G153" s="86" t="s">
        <v>194</v>
      </c>
      <c r="H153" s="87" t="s">
        <v>156</v>
      </c>
      <c r="I153" s="75" t="str">
        <f t="shared" si="6"/>
        <v>D</v>
      </c>
      <c r="J153" s="120">
        <f t="shared" si="7"/>
        <v>0.02487526976</v>
      </c>
      <c r="K153" s="80">
        <f t="shared" si="8"/>
        <v>-0.1877498664</v>
      </c>
    </row>
    <row r="154" hidden="1">
      <c r="A154" s="125" t="s">
        <v>164</v>
      </c>
      <c r="B154" s="126" t="s">
        <v>151</v>
      </c>
      <c r="C154" s="94" t="str">
        <f t="shared" si="3"/>
        <v>C</v>
      </c>
      <c r="D154" s="123">
        <f t="shared" si="4"/>
        <v>-0.1690844798</v>
      </c>
      <c r="E154" s="124">
        <f t="shared" si="5"/>
        <v>-0.204282708</v>
      </c>
      <c r="F154" s="39"/>
      <c r="G154" s="134" t="s">
        <v>197</v>
      </c>
      <c r="H154" s="89" t="s">
        <v>156</v>
      </c>
      <c r="I154" s="75" t="str">
        <f t="shared" si="6"/>
        <v>D</v>
      </c>
      <c r="J154" s="120">
        <f t="shared" si="7"/>
        <v>0.02487526976</v>
      </c>
      <c r="K154" s="80">
        <f t="shared" si="8"/>
        <v>0.2382518409</v>
      </c>
    </row>
    <row r="155" hidden="1">
      <c r="A155" s="125" t="s">
        <v>189</v>
      </c>
      <c r="B155" s="126" t="s">
        <v>151</v>
      </c>
      <c r="C155" s="94" t="str">
        <f t="shared" si="3"/>
        <v>C</v>
      </c>
      <c r="D155" s="123">
        <f t="shared" si="4"/>
        <v>-0.1690844798</v>
      </c>
      <c r="E155" s="124">
        <f t="shared" si="5"/>
        <v>-0.5401155152</v>
      </c>
      <c r="F155" s="39"/>
      <c r="G155" s="135" t="s">
        <v>150</v>
      </c>
      <c r="H155" s="90" t="s">
        <v>152</v>
      </c>
      <c r="I155" s="136" t="str">
        <f t="shared" si="6"/>
        <v>C</v>
      </c>
      <c r="J155" s="137">
        <f t="shared" si="7"/>
        <v>-0.1690844798</v>
      </c>
      <c r="K155" s="91">
        <f t="shared" si="8"/>
        <v>-0.307080926</v>
      </c>
    </row>
    <row r="156" hidden="1">
      <c r="A156" s="125" t="s">
        <v>151</v>
      </c>
      <c r="B156" s="126" t="s">
        <v>151</v>
      </c>
      <c r="C156" s="94" t="str">
        <f t="shared" si="3"/>
        <v>C</v>
      </c>
      <c r="D156" s="123">
        <f t="shared" si="4"/>
        <v>-0.1690844798</v>
      </c>
      <c r="E156" s="124">
        <f t="shared" si="5"/>
        <v>-0.4316559222</v>
      </c>
      <c r="F156" s="39"/>
      <c r="G156" s="86" t="s">
        <v>154</v>
      </c>
      <c r="H156" s="87" t="s">
        <v>152</v>
      </c>
      <c r="I156" s="75" t="str">
        <f t="shared" si="6"/>
        <v>C</v>
      </c>
      <c r="J156" s="120">
        <f t="shared" si="7"/>
        <v>-0.1690844798</v>
      </c>
      <c r="K156" s="80">
        <f t="shared" si="8"/>
        <v>-0.1925819716</v>
      </c>
    </row>
    <row r="157" hidden="1">
      <c r="A157" s="125" t="s">
        <v>201</v>
      </c>
      <c r="B157" s="126" t="s">
        <v>151</v>
      </c>
      <c r="C157" s="94" t="str">
        <f t="shared" si="3"/>
        <v>C</v>
      </c>
      <c r="D157" s="123">
        <f t="shared" si="4"/>
        <v>-0.1690844798</v>
      </c>
      <c r="E157" s="124">
        <f t="shared" si="5"/>
        <v>0.1811317865</v>
      </c>
      <c r="F157" s="39"/>
      <c r="G157" s="86" t="s">
        <v>164</v>
      </c>
      <c r="H157" s="87" t="s">
        <v>152</v>
      </c>
      <c r="I157" s="75" t="str">
        <f t="shared" si="6"/>
        <v>C</v>
      </c>
      <c r="J157" s="120">
        <f t="shared" si="7"/>
        <v>-0.1690844798</v>
      </c>
      <c r="K157" s="80">
        <f t="shared" si="8"/>
        <v>-0.204282708</v>
      </c>
    </row>
    <row r="158" hidden="1">
      <c r="A158" s="127" t="s">
        <v>218</v>
      </c>
      <c r="B158" s="128" t="s">
        <v>151</v>
      </c>
      <c r="C158" s="94" t="str">
        <f t="shared" si="3"/>
        <v>C</v>
      </c>
      <c r="D158" s="130">
        <f t="shared" si="4"/>
        <v>-0.1690844798</v>
      </c>
      <c r="E158" s="131">
        <f t="shared" si="5"/>
        <v>0.310993898</v>
      </c>
      <c r="F158" s="39"/>
      <c r="G158" s="86" t="s">
        <v>189</v>
      </c>
      <c r="H158" s="87" t="s">
        <v>152</v>
      </c>
      <c r="I158" s="75" t="str">
        <f t="shared" si="6"/>
        <v>C</v>
      </c>
      <c r="J158" s="120">
        <f t="shared" si="7"/>
        <v>-0.1690844798</v>
      </c>
      <c r="K158" s="80">
        <f t="shared" si="8"/>
        <v>-0.5401155152</v>
      </c>
    </row>
    <row r="159" hidden="1">
      <c r="A159" s="140" t="s">
        <v>158</v>
      </c>
      <c r="B159" s="133" t="s">
        <v>159</v>
      </c>
      <c r="C159" s="116" t="str">
        <f t="shared" si="3"/>
        <v>E</v>
      </c>
      <c r="D159" s="117">
        <f t="shared" si="4"/>
        <v>0.5293432184</v>
      </c>
      <c r="E159" s="118">
        <f t="shared" si="5"/>
        <v>0.1474792772</v>
      </c>
      <c r="F159" s="39"/>
      <c r="G159" s="86" t="s">
        <v>151</v>
      </c>
      <c r="H159" s="87" t="s">
        <v>152</v>
      </c>
      <c r="I159" s="75" t="str">
        <f t="shared" si="6"/>
        <v>C</v>
      </c>
      <c r="J159" s="120">
        <f t="shared" si="7"/>
        <v>-0.1690844798</v>
      </c>
      <c r="K159" s="80">
        <f t="shared" si="8"/>
        <v>-0.4316559222</v>
      </c>
    </row>
    <row r="160" hidden="1">
      <c r="A160" s="141" t="s">
        <v>172</v>
      </c>
      <c r="B160" s="126" t="s">
        <v>159</v>
      </c>
      <c r="C160" s="94" t="str">
        <f t="shared" si="3"/>
        <v>E</v>
      </c>
      <c r="D160" s="123">
        <f t="shared" si="4"/>
        <v>0.5293432184</v>
      </c>
      <c r="E160" s="124">
        <f t="shared" si="5"/>
        <v>0.3974366152</v>
      </c>
      <c r="F160" s="39"/>
      <c r="G160" s="86" t="s">
        <v>201</v>
      </c>
      <c r="H160" s="87" t="s">
        <v>152</v>
      </c>
      <c r="I160" s="75" t="str">
        <f t="shared" si="6"/>
        <v>C</v>
      </c>
      <c r="J160" s="120">
        <f t="shared" si="7"/>
        <v>-0.1690844798</v>
      </c>
      <c r="K160" s="80">
        <f t="shared" si="8"/>
        <v>0.1811317865</v>
      </c>
    </row>
    <row r="161" hidden="1">
      <c r="A161" s="141" t="s">
        <v>186</v>
      </c>
      <c r="B161" s="126" t="s">
        <v>159</v>
      </c>
      <c r="C161" s="94" t="str">
        <f t="shared" si="3"/>
        <v>E</v>
      </c>
      <c r="D161" s="123">
        <f t="shared" si="4"/>
        <v>0.5293432184</v>
      </c>
      <c r="E161" s="124">
        <f t="shared" si="5"/>
        <v>1.41876523</v>
      </c>
      <c r="F161" s="39"/>
      <c r="G161" s="134" t="s">
        <v>218</v>
      </c>
      <c r="H161" s="89" t="s">
        <v>152</v>
      </c>
      <c r="I161" s="138" t="str">
        <f t="shared" si="6"/>
        <v>C</v>
      </c>
      <c r="J161" s="139">
        <f t="shared" si="7"/>
        <v>-0.1690844798</v>
      </c>
      <c r="K161" s="103">
        <f t="shared" si="8"/>
        <v>0.310993898</v>
      </c>
    </row>
    <row r="162" hidden="1">
      <c r="A162" s="142" t="s">
        <v>159</v>
      </c>
      <c r="B162" s="128" t="s">
        <v>159</v>
      </c>
      <c r="C162" s="129" t="str">
        <f t="shared" si="3"/>
        <v>E</v>
      </c>
      <c r="D162" s="130">
        <f t="shared" si="4"/>
        <v>0.5293432184</v>
      </c>
      <c r="E162" s="131">
        <f t="shared" si="5"/>
        <v>0.1536917508</v>
      </c>
      <c r="F162" s="39"/>
      <c r="G162" s="135" t="s">
        <v>144</v>
      </c>
      <c r="H162" s="90" t="s">
        <v>146</v>
      </c>
      <c r="I162" s="136" t="str">
        <f t="shared" si="6"/>
        <v>D</v>
      </c>
      <c r="J162" s="137">
        <f t="shared" si="7"/>
        <v>0.1514857115</v>
      </c>
      <c r="K162" s="91">
        <f t="shared" si="8"/>
        <v>0.08325826876</v>
      </c>
    </row>
    <row r="163" hidden="1">
      <c r="A163" s="132" t="s">
        <v>144</v>
      </c>
      <c r="B163" s="133" t="s">
        <v>145</v>
      </c>
      <c r="C163" s="94" t="str">
        <f t="shared" si="3"/>
        <v>D</v>
      </c>
      <c r="D163" s="117">
        <f t="shared" si="4"/>
        <v>0.1638418025</v>
      </c>
      <c r="E163" s="118">
        <f t="shared" si="5"/>
        <v>0.08325826876</v>
      </c>
      <c r="F163" s="39"/>
      <c r="G163" s="86" t="s">
        <v>157</v>
      </c>
      <c r="H163" s="87" t="s">
        <v>146</v>
      </c>
      <c r="I163" s="75" t="str">
        <f t="shared" si="6"/>
        <v>D</v>
      </c>
      <c r="J163" s="120">
        <f t="shared" si="7"/>
        <v>0.1514857115</v>
      </c>
      <c r="K163" s="80">
        <f t="shared" si="8"/>
        <v>0.2142299488</v>
      </c>
    </row>
    <row r="164" hidden="1">
      <c r="A164" s="125" t="s">
        <v>157</v>
      </c>
      <c r="B164" s="126" t="s">
        <v>145</v>
      </c>
      <c r="C164" s="94" t="str">
        <f t="shared" si="3"/>
        <v>D</v>
      </c>
      <c r="D164" s="123">
        <f t="shared" si="4"/>
        <v>0.1638418025</v>
      </c>
      <c r="E164" s="124">
        <f t="shared" si="5"/>
        <v>0.2142299488</v>
      </c>
      <c r="F164" s="39"/>
      <c r="G164" s="86" t="s">
        <v>161</v>
      </c>
      <c r="H164" s="87" t="s">
        <v>146</v>
      </c>
      <c r="I164" s="75" t="str">
        <f t="shared" si="6"/>
        <v>D</v>
      </c>
      <c r="J164" s="120">
        <f t="shared" si="7"/>
        <v>0.1514857115</v>
      </c>
      <c r="K164" s="80">
        <f t="shared" si="8"/>
        <v>0.107197322</v>
      </c>
    </row>
    <row r="165" hidden="1">
      <c r="A165" s="125" t="s">
        <v>161</v>
      </c>
      <c r="B165" s="126" t="s">
        <v>145</v>
      </c>
      <c r="C165" s="94" t="str">
        <f t="shared" si="3"/>
        <v>D</v>
      </c>
      <c r="D165" s="123">
        <f t="shared" si="4"/>
        <v>0.1638418025</v>
      </c>
      <c r="E165" s="124">
        <f t="shared" si="5"/>
        <v>0.107197322</v>
      </c>
      <c r="F165" s="39"/>
      <c r="G165" s="86" t="s">
        <v>175</v>
      </c>
      <c r="H165" s="87" t="s">
        <v>146</v>
      </c>
      <c r="I165" s="75" t="str">
        <f t="shared" si="6"/>
        <v>D</v>
      </c>
      <c r="J165" s="120">
        <f t="shared" si="7"/>
        <v>0.1514857115</v>
      </c>
      <c r="K165" s="80">
        <f t="shared" si="8"/>
        <v>0.3641411444</v>
      </c>
    </row>
    <row r="166" hidden="1">
      <c r="A166" s="125" t="s">
        <v>175</v>
      </c>
      <c r="B166" s="126" t="s">
        <v>145</v>
      </c>
      <c r="C166" s="94" t="str">
        <f t="shared" si="3"/>
        <v>D</v>
      </c>
      <c r="D166" s="123">
        <f t="shared" si="4"/>
        <v>0.1638418025</v>
      </c>
      <c r="E166" s="124">
        <f t="shared" si="5"/>
        <v>0.3641411444</v>
      </c>
      <c r="F166" s="39"/>
      <c r="G166" s="86" t="s">
        <v>180</v>
      </c>
      <c r="H166" s="87" t="s">
        <v>146</v>
      </c>
      <c r="I166" s="75" t="str">
        <f t="shared" si="6"/>
        <v>D</v>
      </c>
      <c r="J166" s="120">
        <f t="shared" si="7"/>
        <v>0.1514857115</v>
      </c>
      <c r="K166" s="80">
        <f t="shared" si="8"/>
        <v>-0.1768663694</v>
      </c>
    </row>
    <row r="167" hidden="1">
      <c r="A167" s="125" t="s">
        <v>203</v>
      </c>
      <c r="B167" s="126" t="s">
        <v>145</v>
      </c>
      <c r="C167" s="94" t="str">
        <f t="shared" si="3"/>
        <v>D</v>
      </c>
      <c r="D167" s="123">
        <f t="shared" si="4"/>
        <v>0.1638418025</v>
      </c>
      <c r="E167" s="124">
        <f t="shared" si="5"/>
        <v>0.384129692</v>
      </c>
      <c r="F167" s="39"/>
      <c r="G167" s="86" t="s">
        <v>185</v>
      </c>
      <c r="H167" s="87" t="s">
        <v>146</v>
      </c>
      <c r="I167" s="75" t="str">
        <f t="shared" si="6"/>
        <v>D</v>
      </c>
      <c r="J167" s="120">
        <f t="shared" si="7"/>
        <v>0.1514857115</v>
      </c>
      <c r="K167" s="80">
        <f t="shared" si="8"/>
        <v>0.2702668454</v>
      </c>
    </row>
    <row r="168" hidden="1">
      <c r="A168" s="125" t="s">
        <v>145</v>
      </c>
      <c r="B168" s="126" t="s">
        <v>145</v>
      </c>
      <c r="C168" s="94" t="str">
        <f t="shared" si="3"/>
        <v>D</v>
      </c>
      <c r="D168" s="123">
        <f t="shared" si="4"/>
        <v>0.1638418025</v>
      </c>
      <c r="E168" s="124">
        <f t="shared" si="5"/>
        <v>-0.1854175566</v>
      </c>
      <c r="F168" s="39"/>
      <c r="G168" s="86" t="s">
        <v>188</v>
      </c>
      <c r="H168" s="87" t="s">
        <v>146</v>
      </c>
      <c r="I168" s="75" t="str">
        <f t="shared" si="6"/>
        <v>D</v>
      </c>
      <c r="J168" s="120">
        <f t="shared" si="7"/>
        <v>0.1514857115</v>
      </c>
      <c r="K168" s="80">
        <f t="shared" si="8"/>
        <v>-0.2579014347</v>
      </c>
    </row>
    <row r="169" hidden="1">
      <c r="A169" s="143" t="s">
        <v>214</v>
      </c>
      <c r="B169" s="126" t="s">
        <v>145</v>
      </c>
      <c r="C169" s="94" t="str">
        <f t="shared" si="3"/>
        <v>D</v>
      </c>
      <c r="D169" s="123">
        <f t="shared" si="4"/>
        <v>0.1638418025</v>
      </c>
      <c r="E169" s="124">
        <f t="shared" si="5"/>
        <v>0.1051113462</v>
      </c>
      <c r="F169" s="39"/>
      <c r="G169" s="86" t="s">
        <v>190</v>
      </c>
      <c r="H169" s="87" t="s">
        <v>146</v>
      </c>
      <c r="I169" s="75" t="str">
        <f t="shared" si="6"/>
        <v>D</v>
      </c>
      <c r="J169" s="120">
        <f t="shared" si="7"/>
        <v>0.1514857115</v>
      </c>
      <c r="K169" s="80">
        <f t="shared" si="8"/>
        <v>1.039172837</v>
      </c>
    </row>
    <row r="170" hidden="1">
      <c r="A170" s="127" t="s">
        <v>217</v>
      </c>
      <c r="B170" s="128" t="s">
        <v>145</v>
      </c>
      <c r="C170" s="94" t="str">
        <f t="shared" si="3"/>
        <v>D</v>
      </c>
      <c r="D170" s="130">
        <f t="shared" si="4"/>
        <v>0.1638418025</v>
      </c>
      <c r="E170" s="131">
        <f t="shared" si="5"/>
        <v>0.2380842541</v>
      </c>
      <c r="F170" s="39"/>
      <c r="G170" s="86" t="s">
        <v>193</v>
      </c>
      <c r="H170" s="87" t="s">
        <v>146</v>
      </c>
      <c r="I170" s="75" t="str">
        <f t="shared" si="6"/>
        <v>D</v>
      </c>
      <c r="J170" s="120">
        <f t="shared" si="7"/>
        <v>0.1514857115</v>
      </c>
      <c r="K170" s="80">
        <f t="shared" si="8"/>
        <v>0.4054902355</v>
      </c>
    </row>
    <row r="171" hidden="1">
      <c r="A171" s="140" t="s">
        <v>133</v>
      </c>
      <c r="B171" s="133" t="s">
        <v>134</v>
      </c>
      <c r="C171" s="116" t="str">
        <f t="shared" si="3"/>
        <v>D</v>
      </c>
      <c r="D171" s="117">
        <f t="shared" si="4"/>
        <v>0.0326734239</v>
      </c>
      <c r="E171" s="118">
        <f t="shared" si="5"/>
        <v>0.01819597622</v>
      </c>
      <c r="F171" s="39"/>
      <c r="G171" s="86" t="s">
        <v>198</v>
      </c>
      <c r="H171" s="87" t="s">
        <v>146</v>
      </c>
      <c r="I171" s="75" t="str">
        <f t="shared" si="6"/>
        <v>D</v>
      </c>
      <c r="J171" s="120">
        <f t="shared" si="7"/>
        <v>0.1514857115</v>
      </c>
      <c r="K171" s="80">
        <f t="shared" si="8"/>
        <v>0.09937979251</v>
      </c>
    </row>
    <row r="172" hidden="1">
      <c r="A172" s="125" t="s">
        <v>163</v>
      </c>
      <c r="B172" s="126" t="s">
        <v>134</v>
      </c>
      <c r="C172" s="94" t="str">
        <f t="shared" si="3"/>
        <v>D</v>
      </c>
      <c r="D172" s="123">
        <f t="shared" si="4"/>
        <v>0.0326734239</v>
      </c>
      <c r="E172" s="124">
        <f t="shared" si="5"/>
        <v>0.01178567303</v>
      </c>
      <c r="F172" s="39"/>
      <c r="G172" s="86" t="s">
        <v>155</v>
      </c>
      <c r="H172" s="87" t="s">
        <v>146</v>
      </c>
      <c r="I172" s="75" t="str">
        <f t="shared" si="6"/>
        <v>D</v>
      </c>
      <c r="J172" s="120">
        <f t="shared" si="7"/>
        <v>0.1514857115</v>
      </c>
      <c r="K172" s="80">
        <f t="shared" si="8"/>
        <v>-0.4179906526</v>
      </c>
    </row>
    <row r="173" hidden="1">
      <c r="A173" s="125" t="s">
        <v>168</v>
      </c>
      <c r="B173" s="126" t="s">
        <v>134</v>
      </c>
      <c r="C173" s="94" t="str">
        <f t="shared" si="3"/>
        <v>D</v>
      </c>
      <c r="D173" s="123">
        <f t="shared" si="4"/>
        <v>0.0326734239</v>
      </c>
      <c r="E173" s="124">
        <f t="shared" si="5"/>
        <v>0.02880857989</v>
      </c>
      <c r="F173" s="39"/>
      <c r="G173" s="86" t="s">
        <v>203</v>
      </c>
      <c r="H173" s="87" t="s">
        <v>146</v>
      </c>
      <c r="I173" s="75" t="str">
        <f t="shared" si="6"/>
        <v>D</v>
      </c>
      <c r="J173" s="120">
        <f t="shared" si="7"/>
        <v>0.1514857115</v>
      </c>
      <c r="K173" s="80">
        <f t="shared" si="8"/>
        <v>0.384129692</v>
      </c>
    </row>
    <row r="174" hidden="1">
      <c r="A174" s="125" t="s">
        <v>211</v>
      </c>
      <c r="B174" s="126" t="s">
        <v>134</v>
      </c>
      <c r="C174" s="94" t="str">
        <f t="shared" si="3"/>
        <v>D</v>
      </c>
      <c r="D174" s="123">
        <f t="shared" si="4"/>
        <v>0.0326734239</v>
      </c>
      <c r="E174" s="124">
        <f t="shared" si="5"/>
        <v>-0.2336592092</v>
      </c>
      <c r="F174" s="39"/>
      <c r="G174" s="86" t="s">
        <v>145</v>
      </c>
      <c r="H174" s="87" t="s">
        <v>146</v>
      </c>
      <c r="I174" s="75" t="str">
        <f t="shared" si="6"/>
        <v>D</v>
      </c>
      <c r="J174" s="120">
        <f t="shared" si="7"/>
        <v>0.1514857115</v>
      </c>
      <c r="K174" s="80">
        <f t="shared" si="8"/>
        <v>-0.1854175566</v>
      </c>
    </row>
    <row r="175" hidden="1">
      <c r="A175" s="125" t="s">
        <v>213</v>
      </c>
      <c r="B175" s="126" t="s">
        <v>134</v>
      </c>
      <c r="C175" s="94" t="str">
        <f t="shared" si="3"/>
        <v>D</v>
      </c>
      <c r="D175" s="123">
        <f t="shared" si="4"/>
        <v>0.0326734239</v>
      </c>
      <c r="E175" s="124">
        <f t="shared" si="5"/>
        <v>0.6138644743</v>
      </c>
      <c r="F175" s="39"/>
      <c r="G175" s="86" t="s">
        <v>214</v>
      </c>
      <c r="H175" s="87" t="s">
        <v>146</v>
      </c>
      <c r="I175" s="75" t="str">
        <f t="shared" si="6"/>
        <v>D</v>
      </c>
      <c r="J175" s="120">
        <f t="shared" si="7"/>
        <v>0.1514857115</v>
      </c>
      <c r="K175" s="80">
        <f t="shared" si="8"/>
        <v>0.1051113462</v>
      </c>
    </row>
    <row r="176" hidden="1">
      <c r="A176" s="142" t="s">
        <v>134</v>
      </c>
      <c r="B176" s="128" t="s">
        <v>134</v>
      </c>
      <c r="C176" s="129" t="str">
        <f t="shared" si="3"/>
        <v>D</v>
      </c>
      <c r="D176" s="130">
        <f t="shared" si="4"/>
        <v>0.0326734239</v>
      </c>
      <c r="E176" s="131">
        <f t="shared" si="5"/>
        <v>-0.2429549508</v>
      </c>
      <c r="F176" s="39"/>
      <c r="G176" s="134" t="s">
        <v>217</v>
      </c>
      <c r="H176" s="89" t="s">
        <v>146</v>
      </c>
      <c r="I176" s="138" t="str">
        <f t="shared" si="6"/>
        <v>D</v>
      </c>
      <c r="J176" s="139">
        <f t="shared" si="7"/>
        <v>0.1514857115</v>
      </c>
      <c r="K176" s="103">
        <f t="shared" si="8"/>
        <v>0.2380842541</v>
      </c>
    </row>
    <row r="179">
      <c r="A179" s="39"/>
      <c r="B179" s="104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  <row r="180">
      <c r="A180" s="39"/>
      <c r="B180" s="104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</row>
    <row r="181">
      <c r="A181" s="39"/>
      <c r="B181" s="104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</row>
  </sheetData>
  <mergeCells count="27">
    <mergeCell ref="K8:L8"/>
    <mergeCell ref="M8:N8"/>
    <mergeCell ref="G9:H9"/>
    <mergeCell ref="I9:J9"/>
    <mergeCell ref="K9:L9"/>
    <mergeCell ref="M9:N9"/>
    <mergeCell ref="A1:O4"/>
    <mergeCell ref="A7:B9"/>
    <mergeCell ref="C7:N7"/>
    <mergeCell ref="C8:D8"/>
    <mergeCell ref="E8:F8"/>
    <mergeCell ref="G8:H8"/>
    <mergeCell ref="I8:J8"/>
    <mergeCell ref="C13:D13"/>
    <mergeCell ref="E13:F13"/>
    <mergeCell ref="D15:F15"/>
    <mergeCell ref="G13:H13"/>
    <mergeCell ref="I13:J13"/>
    <mergeCell ref="L14:O14"/>
    <mergeCell ref="H15:J15"/>
    <mergeCell ref="C9:D9"/>
    <mergeCell ref="E9:F9"/>
    <mergeCell ref="A12:B13"/>
    <mergeCell ref="C12:D12"/>
    <mergeCell ref="E12:F12"/>
    <mergeCell ref="G12:H12"/>
    <mergeCell ref="I12:J12"/>
  </mergeCells>
  <conditionalFormatting sqref="A10:A11 A13 D14:E14 M16:M26 O16:P23 B17:B95 F17:F95 J17:J95 C98:C176 I98:I176">
    <cfRule type="colorScale" priority="1">
      <colorScale>
        <cfvo type="min"/>
        <cfvo type="max"/>
        <color rgb="FFFFFFFF"/>
        <color rgb="FFE67C73"/>
      </colorScale>
    </cfRule>
  </conditionalFormatting>
  <conditionalFormatting sqref="C14 C16:C95 M16:P26 F17:G95 J17:K95 C98:C176 I98:I176">
    <cfRule type="colorScale" priority="2">
      <colorScale>
        <cfvo type="min"/>
        <cfvo type="max"/>
        <color rgb="FFFFFFFF"/>
        <color rgb="FF57BB8A"/>
      </colorScale>
    </cfRule>
  </conditionalFormatting>
  <conditionalFormatting sqref="M16:M26 O16:P24 F17:F95 J17:J95 C98:C176 I98:I176">
    <cfRule type="containsText" dxfId="0" priority="3" operator="containsText" text="A">
      <formula>NOT(ISERROR(SEARCH(("A"),(M16))))</formula>
    </cfRule>
  </conditionalFormatting>
  <conditionalFormatting sqref="M16:M26 O16:P24 F17:F95 J17:J95 C98:C176 I98:I176">
    <cfRule type="containsText" dxfId="1" priority="4" operator="containsText" text="B">
      <formula>NOT(ISERROR(SEARCH(("B"),(M16))))</formula>
    </cfRule>
  </conditionalFormatting>
  <conditionalFormatting sqref="M16:M26 O16:P24 F17:F95 J17:J95 C98:C176 I98:I176">
    <cfRule type="containsText" dxfId="2" priority="5" operator="containsText" text="C">
      <formula>NOT(ISERROR(SEARCH(("C"),(M16))))</formula>
    </cfRule>
  </conditionalFormatting>
  <conditionalFormatting sqref="M16:M26 O16:P24 F17:F95 J17:J95 C98:C176 I98:I176">
    <cfRule type="containsText" dxfId="3" priority="6" operator="containsText" text="D">
      <formula>NOT(ISERROR(SEARCH(("D"),(M16))))</formula>
    </cfRule>
  </conditionalFormatting>
  <conditionalFormatting sqref="M16:M26 F17:F95 J17:J95 C98:C176 I98:I176">
    <cfRule type="containsText" dxfId="4" priority="7" operator="containsText" text="E">
      <formula>NOT(ISERROR(SEARCH(("E"),(M16))))</formula>
    </cfRule>
  </conditionalFormatting>
  <conditionalFormatting sqref="L16:L26 N16:N26 A17:A95 D17:D95 H17:H95 A98:A176 G98:G176">
    <cfRule type="containsText" dxfId="5" priority="8" operator="containsText" text="Campo Grande">
      <formula>NOT(ISERROR(SEARCH(("Campo Grande"),(L16))))</formula>
    </cfRule>
  </conditionalFormatting>
  <conditionalFormatting sqref="M16:M26 O16:P26 F17:G95 J17:K95">
    <cfRule type="containsText" dxfId="6" priority="9" operator="containsText" text="F">
      <formula>NOT(ISERROR(SEARCH(("F"),(M16))))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7C7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25"/>
    <col customWidth="1" min="6" max="6" width="16.38"/>
    <col customWidth="1" min="7" max="7" width="14.0"/>
    <col customWidth="1" min="11" max="11" width="14.0"/>
    <col customWidth="1" min="18" max="18" width="12.88"/>
  </cols>
  <sheetData>
    <row r="1">
      <c r="A1" s="35" t="s">
        <v>4</v>
      </c>
    </row>
    <row r="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144"/>
      <c r="R5" s="144"/>
    </row>
    <row r="6">
      <c r="A6" s="145"/>
      <c r="B6" s="145"/>
      <c r="C6" s="145"/>
      <c r="D6" s="39"/>
      <c r="E6" s="146"/>
      <c r="F6" s="38"/>
      <c r="G6" s="38"/>
      <c r="H6" s="38"/>
      <c r="I6" s="38"/>
      <c r="J6" s="38"/>
      <c r="K6" s="38"/>
      <c r="L6" s="38"/>
      <c r="M6" s="38"/>
      <c r="N6" s="38"/>
    </row>
    <row r="7">
      <c r="C7" s="147"/>
      <c r="D7" s="147"/>
      <c r="E7" s="40" t="s">
        <v>104</v>
      </c>
      <c r="F7" s="41"/>
      <c r="G7" s="41"/>
      <c r="H7" s="41"/>
      <c r="I7" s="41"/>
      <c r="J7" s="41"/>
      <c r="K7" s="41"/>
      <c r="L7" s="41"/>
      <c r="M7" s="41"/>
      <c r="N7" s="42"/>
    </row>
    <row r="8">
      <c r="C8" s="147"/>
      <c r="D8" s="147"/>
      <c r="E8" s="40">
        <v>0.2</v>
      </c>
      <c r="F8" s="42"/>
      <c r="G8" s="40">
        <v>0.2</v>
      </c>
      <c r="H8" s="42"/>
      <c r="I8" s="40">
        <v>0.3</v>
      </c>
      <c r="J8" s="42"/>
      <c r="K8" s="40">
        <v>0.3</v>
      </c>
      <c r="L8" s="42"/>
      <c r="M8" s="40">
        <f>SUM(E8:L8)</f>
        <v>1</v>
      </c>
      <c r="N8" s="42"/>
    </row>
    <row r="9">
      <c r="C9" s="147"/>
      <c r="D9" s="147"/>
      <c r="E9" s="43" t="s">
        <v>225</v>
      </c>
      <c r="F9" s="42"/>
      <c r="G9" s="43" t="s">
        <v>226</v>
      </c>
      <c r="H9" s="42"/>
      <c r="I9" s="43" t="s">
        <v>227</v>
      </c>
      <c r="J9" s="42"/>
      <c r="K9" s="43" t="s">
        <v>228</v>
      </c>
      <c r="L9" s="42"/>
      <c r="M9" s="148" t="s">
        <v>120</v>
      </c>
      <c r="N9" s="42"/>
    </row>
    <row r="10">
      <c r="A10" s="47"/>
      <c r="B10" s="47"/>
      <c r="C10" s="47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7"/>
      <c r="R10" s="47"/>
    </row>
    <row r="11">
      <c r="A11" s="47"/>
      <c r="B11" s="44" t="s">
        <v>229</v>
      </c>
      <c r="C11" s="45" t="s">
        <v>112</v>
      </c>
      <c r="D11" s="46">
        <f t="shared" ref="D11:D12" si="1">M11-2*K11</f>
        <v>38.22258441</v>
      </c>
      <c r="E11" s="46">
        <f t="shared" ref="E11:E12" si="2">M11-K11</f>
        <v>51.19124275</v>
      </c>
      <c r="F11" s="46">
        <f t="shared" ref="F11:F12" si="3">M11</f>
        <v>64.15990109</v>
      </c>
      <c r="G11" s="46">
        <f t="shared" ref="G11:G12" si="4">M11+K11</f>
        <v>77.12855943</v>
      </c>
      <c r="H11" s="46">
        <f t="shared" ref="H11:H12" si="5">M11+2*K11</f>
        <v>90.09721777</v>
      </c>
      <c r="I11" s="47"/>
      <c r="J11" s="45" t="s">
        <v>115</v>
      </c>
      <c r="K11" s="48">
        <f>STDEV(C17:C95)</f>
        <v>12.96865834</v>
      </c>
      <c r="L11" s="44" t="s">
        <v>116</v>
      </c>
      <c r="M11" s="49">
        <f>AVERAGE(C17:C95)</f>
        <v>64.15990109</v>
      </c>
      <c r="N11" s="48"/>
      <c r="O11" s="48"/>
      <c r="P11" s="48"/>
      <c r="Q11" s="47"/>
      <c r="R11" s="47"/>
    </row>
    <row r="12">
      <c r="A12" s="47"/>
      <c r="B12" s="44" t="s">
        <v>230</v>
      </c>
      <c r="C12" s="45" t="s">
        <v>114</v>
      </c>
      <c r="D12" s="46">
        <f t="shared" si="1"/>
        <v>39.87157161</v>
      </c>
      <c r="E12" s="46">
        <f t="shared" si="2"/>
        <v>51.51365176</v>
      </c>
      <c r="F12" s="46">
        <f t="shared" si="3"/>
        <v>63.15573192</v>
      </c>
      <c r="G12" s="46">
        <f t="shared" si="4"/>
        <v>74.79781207</v>
      </c>
      <c r="H12" s="46">
        <f t="shared" si="5"/>
        <v>86.43989222</v>
      </c>
      <c r="I12" s="47"/>
      <c r="J12" s="45" t="s">
        <v>115</v>
      </c>
      <c r="K12" s="48">
        <f>STDEV(D17:D95)</f>
        <v>11.64208015</v>
      </c>
      <c r="L12" s="45" t="s">
        <v>116</v>
      </c>
      <c r="M12" s="49">
        <f>AVERAGE(D17:D95)</f>
        <v>63.15573192</v>
      </c>
      <c r="N12" s="48"/>
      <c r="O12" s="48"/>
      <c r="P12" s="48"/>
      <c r="Q12" s="47"/>
      <c r="R12" s="47"/>
    </row>
    <row r="13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7"/>
      <c r="R13" s="47"/>
    </row>
    <row r="14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49" t="s">
        <v>121</v>
      </c>
      <c r="O14" s="41"/>
      <c r="P14" s="41"/>
      <c r="Q14" s="42"/>
      <c r="R14" s="47"/>
    </row>
    <row r="15" ht="18.75" customHeight="1">
      <c r="A15" s="39"/>
      <c r="B15" s="39"/>
      <c r="C15" s="150" t="s">
        <v>231</v>
      </c>
      <c r="D15" s="150" t="s">
        <v>232</v>
      </c>
      <c r="E15" s="39"/>
      <c r="F15" s="62" t="s">
        <v>122</v>
      </c>
      <c r="G15" s="63"/>
      <c r="H15" s="64"/>
      <c r="I15" s="48"/>
      <c r="J15" s="58" t="s">
        <v>123</v>
      </c>
      <c r="K15" s="41"/>
      <c r="L15" s="42"/>
      <c r="N15" s="65" t="s">
        <v>124</v>
      </c>
      <c r="O15" s="66" t="s">
        <v>125</v>
      </c>
      <c r="P15" s="65" t="s">
        <v>126</v>
      </c>
      <c r="Q15" s="66" t="s">
        <v>125</v>
      </c>
    </row>
    <row r="16">
      <c r="A16" s="70" t="s">
        <v>23</v>
      </c>
      <c r="B16" s="68" t="s">
        <v>128</v>
      </c>
      <c r="C16" s="71" t="s">
        <v>127</v>
      </c>
      <c r="D16" s="71" t="s">
        <v>127</v>
      </c>
      <c r="F16" s="70" t="s">
        <v>23</v>
      </c>
      <c r="G16" s="68" t="s">
        <v>128</v>
      </c>
      <c r="H16" s="71" t="s">
        <v>129</v>
      </c>
      <c r="I16" s="151"/>
      <c r="J16" s="70" t="s">
        <v>23</v>
      </c>
      <c r="K16" s="68" t="s">
        <v>128</v>
      </c>
      <c r="L16" s="71" t="s">
        <v>129</v>
      </c>
      <c r="N16" s="72" t="s">
        <v>130</v>
      </c>
      <c r="O16" s="152" t="str">
        <f t="shared" ref="O16:O17" si="6">VLOOKUP(N16,G16:H95,2,0)</f>
        <v>D</v>
      </c>
      <c r="P16" s="153" t="s">
        <v>132</v>
      </c>
      <c r="Q16" s="154" t="str">
        <f t="shared" ref="Q16:Q17" si="7">VLOOKUP(P16,K17:L95,2,0)</f>
        <v>D</v>
      </c>
    </row>
    <row r="17" ht="17.25" customHeight="1">
      <c r="A17" s="155" t="s">
        <v>133</v>
      </c>
      <c r="B17" s="156" t="s">
        <v>134</v>
      </c>
      <c r="C17" s="77">
        <f>'Result. Regiões'!AR3</f>
        <v>65.58548764</v>
      </c>
      <c r="D17" s="157">
        <f>'Result. Redesenho'!AR3</f>
        <v>65.58548764</v>
      </c>
      <c r="F17" s="86" t="str">
        <f t="shared" ref="F17:F95" si="8">A17</f>
        <v>Água Clara</v>
      </c>
      <c r="G17" s="45" t="s">
        <v>134</v>
      </c>
      <c r="H17" s="80" t="str">
        <f t="shared" ref="H17:H95" si="9">IF(C17&gt;=$H$11,"A",IF(C17&gt;=$G$11,"B",IF(C17&gt;=$F$11,"C",IF(C17&gt;=$E$11,"D",IF(C17&gt;=$D$11,"E","F")))))</f>
        <v>C</v>
      </c>
      <c r="I17" s="151"/>
      <c r="J17" s="76" t="s">
        <v>133</v>
      </c>
      <c r="K17" s="90" t="s">
        <v>135</v>
      </c>
      <c r="L17" s="158" t="str">
        <f t="shared" ref="L17:L95" si="10">IF(D17&gt;=$H$12,"A",IF(D17&gt;=$G$12,"B",IF(D17&gt;=$F$12,"C",IF(D17&gt;=$E$12,"D",IF(D17&gt;=$D$12,"E","F")))))</f>
        <v>C</v>
      </c>
      <c r="N17" s="81" t="s">
        <v>136</v>
      </c>
      <c r="O17" s="152" t="str">
        <f t="shared" si="6"/>
        <v>B</v>
      </c>
      <c r="P17" s="153" t="s">
        <v>138</v>
      </c>
      <c r="Q17" s="154" t="str">
        <f t="shared" si="7"/>
        <v>B</v>
      </c>
    </row>
    <row r="18">
      <c r="A18" s="155" t="s">
        <v>139</v>
      </c>
      <c r="B18" s="156" t="s">
        <v>140</v>
      </c>
      <c r="C18" s="85">
        <f>'Result. Regiões'!AR4</f>
        <v>73.36813617</v>
      </c>
      <c r="D18" s="159">
        <f>'Result. Redesenho'!AR4</f>
        <v>67.80421318</v>
      </c>
      <c r="F18" s="86" t="str">
        <f t="shared" si="8"/>
        <v>Alcinópolis</v>
      </c>
      <c r="G18" s="45" t="s">
        <v>140</v>
      </c>
      <c r="H18" s="80" t="str">
        <f t="shared" si="9"/>
        <v>C</v>
      </c>
      <c r="I18" s="151"/>
      <c r="J18" s="84" t="s">
        <v>139</v>
      </c>
      <c r="K18" s="87" t="s">
        <v>141</v>
      </c>
      <c r="L18" s="160" t="str">
        <f t="shared" si="10"/>
        <v>C</v>
      </c>
      <c r="N18" s="81" t="s">
        <v>142</v>
      </c>
      <c r="O18" s="152" t="str">
        <f>VLOOKUP(N18,G18:H96,2,0)</f>
        <v>E</v>
      </c>
      <c r="P18" s="153" t="s">
        <v>143</v>
      </c>
      <c r="Q18" s="154" t="str">
        <f>VLOOKUP(P18,K19:L96,2,0)</f>
        <v>C</v>
      </c>
    </row>
    <row r="19">
      <c r="A19" s="155" t="s">
        <v>144</v>
      </c>
      <c r="B19" s="156" t="s">
        <v>145</v>
      </c>
      <c r="C19" s="85">
        <f>'Result. Regiões'!AR5</f>
        <v>46.25633093</v>
      </c>
      <c r="D19" s="159">
        <f>'Result. Redesenho'!AR5</f>
        <v>49.40084783</v>
      </c>
      <c r="F19" s="86" t="str">
        <f t="shared" si="8"/>
        <v>Amambai</v>
      </c>
      <c r="G19" s="45" t="s">
        <v>145</v>
      </c>
      <c r="H19" s="80" t="str">
        <f t="shared" si="9"/>
        <v>E</v>
      </c>
      <c r="I19" s="104"/>
      <c r="J19" s="84" t="s">
        <v>144</v>
      </c>
      <c r="K19" s="87" t="s">
        <v>146</v>
      </c>
      <c r="L19" s="160" t="str">
        <f t="shared" si="10"/>
        <v>E</v>
      </c>
      <c r="N19" s="81" t="s">
        <v>140</v>
      </c>
      <c r="O19" s="152" t="str">
        <f>VLOOKUP(N19,G19:H96,2,0)</f>
        <v>C</v>
      </c>
      <c r="P19" s="153" t="s">
        <v>135</v>
      </c>
      <c r="Q19" s="154" t="str">
        <f>VLOOKUP(P19,K20:L96,2,0)</f>
        <v>C</v>
      </c>
    </row>
    <row r="20">
      <c r="A20" s="161" t="s">
        <v>147</v>
      </c>
      <c r="B20" s="162" t="s">
        <v>130</v>
      </c>
      <c r="C20" s="85">
        <f>'Result. Regiões'!AR6</f>
        <v>55.20334003</v>
      </c>
      <c r="D20" s="159">
        <f>'Result. Redesenho'!AR6</f>
        <v>55.30334707</v>
      </c>
      <c r="F20" s="84" t="str">
        <f t="shared" si="8"/>
        <v>Anastácio</v>
      </c>
      <c r="G20" s="87" t="s">
        <v>130</v>
      </c>
      <c r="H20" s="80" t="str">
        <f t="shared" si="9"/>
        <v>D</v>
      </c>
      <c r="I20" s="104"/>
      <c r="J20" s="84" t="s">
        <v>147</v>
      </c>
      <c r="K20" s="87" t="s">
        <v>132</v>
      </c>
      <c r="L20" s="160" t="str">
        <f t="shared" si="10"/>
        <v>D</v>
      </c>
      <c r="N20" s="81" t="s">
        <v>148</v>
      </c>
      <c r="O20" s="152" t="str">
        <f>VLOOKUP(N20,G20:H96,2,0)</f>
        <v>C</v>
      </c>
      <c r="P20" s="153" t="s">
        <v>149</v>
      </c>
      <c r="Q20" s="154" t="str">
        <f>VLOOKUP(P20,K21:L96,2,0)</f>
        <v>B</v>
      </c>
    </row>
    <row r="21">
      <c r="A21" s="161" t="s">
        <v>150</v>
      </c>
      <c r="B21" s="162" t="s">
        <v>151</v>
      </c>
      <c r="C21" s="85">
        <f>'Result. Regiões'!AR7</f>
        <v>53.15223503</v>
      </c>
      <c r="D21" s="159">
        <f>'Result. Redesenho'!AR7</f>
        <v>53.15223503</v>
      </c>
      <c r="F21" s="84" t="str">
        <f t="shared" si="8"/>
        <v>Anaurilândia</v>
      </c>
      <c r="G21" s="87" t="s">
        <v>151</v>
      </c>
      <c r="H21" s="80" t="str">
        <f t="shared" si="9"/>
        <v>D</v>
      </c>
      <c r="I21" s="104"/>
      <c r="J21" s="84" t="s">
        <v>150</v>
      </c>
      <c r="K21" s="87" t="s">
        <v>152</v>
      </c>
      <c r="L21" s="160" t="str">
        <f t="shared" si="10"/>
        <v>D</v>
      </c>
      <c r="N21" s="81" t="s">
        <v>153</v>
      </c>
      <c r="O21" s="152" t="str">
        <f>VLOOKUP(N21,G21:H96,2,0)</f>
        <v>E</v>
      </c>
      <c r="P21" s="153" t="s">
        <v>141</v>
      </c>
      <c r="Q21" s="154" t="str">
        <f>VLOOKUP(P21,K22:L96,2,0)</f>
        <v>C</v>
      </c>
    </row>
    <row r="22">
      <c r="A22" s="163" t="s">
        <v>154</v>
      </c>
      <c r="B22" s="164" t="s">
        <v>151</v>
      </c>
      <c r="C22" s="88">
        <f>'Result. Regiões'!AR8</f>
        <v>53.15223503</v>
      </c>
      <c r="D22" s="165">
        <f>'Result. Redesenho'!AR8</f>
        <v>53.15223503</v>
      </c>
      <c r="F22" s="100" t="str">
        <f t="shared" si="8"/>
        <v>Angélica</v>
      </c>
      <c r="G22" s="89" t="s">
        <v>151</v>
      </c>
      <c r="H22" s="80" t="str">
        <f t="shared" si="9"/>
        <v>D</v>
      </c>
      <c r="I22" s="151"/>
      <c r="J22" s="84" t="s">
        <v>154</v>
      </c>
      <c r="K22" s="87" t="s">
        <v>152</v>
      </c>
      <c r="L22" s="160" t="str">
        <f t="shared" si="10"/>
        <v>D</v>
      </c>
      <c r="N22" s="81" t="s">
        <v>155</v>
      </c>
      <c r="O22" s="152" t="str">
        <f>VLOOKUP(N22,G22:H96,2,0)</f>
        <v>D</v>
      </c>
      <c r="P22" s="153" t="s">
        <v>156</v>
      </c>
      <c r="Q22" s="154" t="str">
        <f>VLOOKUP(P22,K23:L96,2,0)</f>
        <v>E</v>
      </c>
    </row>
    <row r="23">
      <c r="A23" s="161" t="s">
        <v>157</v>
      </c>
      <c r="B23" s="162" t="s">
        <v>145</v>
      </c>
      <c r="C23" s="85">
        <f>'Result. Regiões'!AR9</f>
        <v>46.25633093</v>
      </c>
      <c r="D23" s="159">
        <f>'Result. Redesenho'!AR9</f>
        <v>49.40084783</v>
      </c>
      <c r="F23" s="84" t="str">
        <f t="shared" si="8"/>
        <v>Antônio João</v>
      </c>
      <c r="G23" s="87" t="s">
        <v>145</v>
      </c>
      <c r="H23" s="91" t="str">
        <f t="shared" si="9"/>
        <v>E</v>
      </c>
      <c r="I23" s="104"/>
      <c r="J23" s="84" t="s">
        <v>157</v>
      </c>
      <c r="K23" s="87" t="s">
        <v>146</v>
      </c>
      <c r="L23" s="160" t="str">
        <f t="shared" si="10"/>
        <v>E</v>
      </c>
      <c r="N23" s="81" t="s">
        <v>151</v>
      </c>
      <c r="O23" s="152" t="str">
        <f>VLOOKUP(N23,G23:H96,2,0)</f>
        <v>D</v>
      </c>
      <c r="P23" s="153" t="s">
        <v>152</v>
      </c>
      <c r="Q23" s="154" t="str">
        <f>VLOOKUP(P23,K24:L96,2,0)</f>
        <v>D</v>
      </c>
    </row>
    <row r="24">
      <c r="A24" s="161" t="s">
        <v>158</v>
      </c>
      <c r="B24" s="162" t="s">
        <v>159</v>
      </c>
      <c r="C24" s="85">
        <f>'Result. Regiões'!AR10</f>
        <v>84.16392071</v>
      </c>
      <c r="D24" s="159">
        <f>'Result. Redesenho'!AR10</f>
        <v>74.79929996</v>
      </c>
      <c r="F24" s="84" t="str">
        <f t="shared" si="8"/>
        <v>Aparecida do Taboado</v>
      </c>
      <c r="G24" s="87" t="s">
        <v>159</v>
      </c>
      <c r="H24" s="80" t="str">
        <f t="shared" si="9"/>
        <v>B</v>
      </c>
      <c r="I24" s="104"/>
      <c r="J24" s="84" t="s">
        <v>158</v>
      </c>
      <c r="K24" s="87" t="s">
        <v>149</v>
      </c>
      <c r="L24" s="160" t="str">
        <f t="shared" si="10"/>
        <v>B</v>
      </c>
      <c r="N24" s="81" t="s">
        <v>159</v>
      </c>
      <c r="O24" s="152" t="str">
        <f>VLOOKUP(N24,G24:H96,2,0)</f>
        <v>B</v>
      </c>
      <c r="P24" s="153" t="s">
        <v>146</v>
      </c>
      <c r="Q24" s="154" t="str">
        <f>VLOOKUP(P24,K25:L96,2,0)</f>
        <v>E</v>
      </c>
    </row>
    <row r="25">
      <c r="A25" s="155" t="s">
        <v>130</v>
      </c>
      <c r="B25" s="156" t="s">
        <v>130</v>
      </c>
      <c r="C25" s="85">
        <f>'Result. Regiões'!AR11</f>
        <v>55.20334003</v>
      </c>
      <c r="D25" s="159">
        <f>'Result. Redesenho'!AR11</f>
        <v>55.30334707</v>
      </c>
      <c r="F25" s="86" t="str">
        <f t="shared" si="8"/>
        <v>Aquidauana</v>
      </c>
      <c r="G25" s="45" t="s">
        <v>130</v>
      </c>
      <c r="H25" s="80" t="str">
        <f t="shared" si="9"/>
        <v>D</v>
      </c>
      <c r="I25" s="104"/>
      <c r="J25" s="84" t="s">
        <v>130</v>
      </c>
      <c r="K25" s="87" t="s">
        <v>132</v>
      </c>
      <c r="L25" s="160" t="str">
        <f t="shared" si="10"/>
        <v>D</v>
      </c>
      <c r="N25" s="81" t="s">
        <v>145</v>
      </c>
      <c r="O25" s="152" t="str">
        <f>VLOOKUP(N25,G25:H96,2,0)</f>
        <v>E</v>
      </c>
      <c r="P25" s="95"/>
      <c r="Q25" s="93"/>
      <c r="R25" s="94"/>
    </row>
    <row r="26">
      <c r="A26" s="161" t="s">
        <v>161</v>
      </c>
      <c r="B26" s="162" t="s">
        <v>145</v>
      </c>
      <c r="C26" s="85">
        <f>'Result. Regiões'!AR12</f>
        <v>46.25633093</v>
      </c>
      <c r="D26" s="159">
        <f>'Result. Redesenho'!AR12</f>
        <v>49.40084783</v>
      </c>
      <c r="F26" s="84" t="str">
        <f t="shared" si="8"/>
        <v>Aral Moreira</v>
      </c>
      <c r="G26" s="87" t="s">
        <v>145</v>
      </c>
      <c r="H26" s="80" t="str">
        <f t="shared" si="9"/>
        <v>E</v>
      </c>
      <c r="I26" s="104"/>
      <c r="J26" s="84" t="s">
        <v>161</v>
      </c>
      <c r="K26" s="87" t="s">
        <v>146</v>
      </c>
      <c r="L26" s="160" t="str">
        <f t="shared" si="10"/>
        <v>E</v>
      </c>
      <c r="N26" s="96" t="s">
        <v>134</v>
      </c>
      <c r="O26" s="166" t="str">
        <f>VLOOKUP(N26,G26:H96,2,0)</f>
        <v>C</v>
      </c>
      <c r="P26" s="98"/>
      <c r="Q26" s="99"/>
      <c r="R26" s="94"/>
    </row>
    <row r="27">
      <c r="A27" s="161" t="s">
        <v>162</v>
      </c>
      <c r="B27" s="162" t="s">
        <v>136</v>
      </c>
      <c r="C27" s="85">
        <f>'Result. Regiões'!AR13</f>
        <v>80.07335374</v>
      </c>
      <c r="D27" s="159">
        <f>'Result. Redesenho'!AR13</f>
        <v>82.04057963</v>
      </c>
      <c r="F27" s="84" t="str">
        <f t="shared" si="8"/>
        <v>Bandeirantes</v>
      </c>
      <c r="G27" s="87" t="s">
        <v>136</v>
      </c>
      <c r="H27" s="80" t="str">
        <f t="shared" si="9"/>
        <v>B</v>
      </c>
      <c r="I27" s="104"/>
      <c r="J27" s="134" t="s">
        <v>162</v>
      </c>
      <c r="K27" s="89" t="s">
        <v>138</v>
      </c>
      <c r="L27" s="167" t="str">
        <f t="shared" si="10"/>
        <v>B</v>
      </c>
    </row>
    <row r="28">
      <c r="A28" s="161" t="s">
        <v>163</v>
      </c>
      <c r="B28" s="162" t="s">
        <v>134</v>
      </c>
      <c r="C28" s="85">
        <f>'Result. Regiões'!AR14</f>
        <v>65.58548764</v>
      </c>
      <c r="D28" s="159">
        <f>'Result. Redesenho'!AR14</f>
        <v>65.58548764</v>
      </c>
      <c r="F28" s="84" t="str">
        <f t="shared" si="8"/>
        <v>Bataguassu</v>
      </c>
      <c r="G28" s="87" t="s">
        <v>134</v>
      </c>
      <c r="H28" s="80" t="str">
        <f t="shared" si="9"/>
        <v>C</v>
      </c>
      <c r="I28" s="104"/>
      <c r="J28" s="76" t="s">
        <v>163</v>
      </c>
      <c r="K28" s="90" t="s">
        <v>135</v>
      </c>
      <c r="L28" s="168" t="str">
        <f t="shared" si="10"/>
        <v>C</v>
      </c>
    </row>
    <row r="29">
      <c r="A29" s="161" t="s">
        <v>164</v>
      </c>
      <c r="B29" s="162" t="s">
        <v>151</v>
      </c>
      <c r="C29" s="85">
        <f>'Result. Regiões'!AR15</f>
        <v>53.15223503</v>
      </c>
      <c r="D29" s="159">
        <f>'Result. Redesenho'!AR15</f>
        <v>53.15223503</v>
      </c>
      <c r="F29" s="84" t="str">
        <f t="shared" si="8"/>
        <v>Batayporã</v>
      </c>
      <c r="G29" s="87" t="s">
        <v>151</v>
      </c>
      <c r="H29" s="80" t="str">
        <f t="shared" si="9"/>
        <v>D</v>
      </c>
      <c r="I29" s="104"/>
      <c r="J29" s="84" t="s">
        <v>164</v>
      </c>
      <c r="K29" s="87" t="s">
        <v>152</v>
      </c>
      <c r="L29" s="168" t="str">
        <f t="shared" si="10"/>
        <v>D</v>
      </c>
    </row>
    <row r="30">
      <c r="A30" s="161" t="s">
        <v>165</v>
      </c>
      <c r="B30" s="162" t="s">
        <v>153</v>
      </c>
      <c r="C30" s="85">
        <f>'Result. Regiões'!AR16</f>
        <v>48.30669084</v>
      </c>
      <c r="D30" s="159">
        <f>'Result. Redesenho'!AR16</f>
        <v>55.30334707</v>
      </c>
      <c r="F30" s="84" t="str">
        <f t="shared" si="8"/>
        <v>Bela Vista</v>
      </c>
      <c r="G30" s="87" t="s">
        <v>153</v>
      </c>
      <c r="H30" s="80" t="str">
        <f t="shared" si="9"/>
        <v>E</v>
      </c>
      <c r="I30" s="104"/>
      <c r="J30" s="84" t="s">
        <v>165</v>
      </c>
      <c r="K30" s="87" t="s">
        <v>132</v>
      </c>
      <c r="L30" s="168" t="str">
        <f t="shared" si="10"/>
        <v>D</v>
      </c>
    </row>
    <row r="31">
      <c r="A31" s="161" t="s">
        <v>166</v>
      </c>
      <c r="B31" s="162" t="s">
        <v>130</v>
      </c>
      <c r="C31" s="85">
        <f>'Result. Regiões'!AR17</f>
        <v>55.20334003</v>
      </c>
      <c r="D31" s="159">
        <f>'Result. Redesenho'!AR17</f>
        <v>55.30334707</v>
      </c>
      <c r="F31" s="84" t="str">
        <f t="shared" si="8"/>
        <v>Bodoquena</v>
      </c>
      <c r="G31" s="87" t="s">
        <v>130</v>
      </c>
      <c r="H31" s="80" t="str">
        <f t="shared" si="9"/>
        <v>D</v>
      </c>
      <c r="I31" s="104"/>
      <c r="J31" s="84" t="s">
        <v>166</v>
      </c>
      <c r="K31" s="87" t="s">
        <v>132</v>
      </c>
      <c r="L31" s="168" t="str">
        <f t="shared" si="10"/>
        <v>D</v>
      </c>
    </row>
    <row r="32">
      <c r="A32" s="161" t="s">
        <v>167</v>
      </c>
      <c r="B32" s="162" t="s">
        <v>153</v>
      </c>
      <c r="C32" s="85">
        <f>'Result. Regiões'!AR18</f>
        <v>48.30669084</v>
      </c>
      <c r="D32" s="159">
        <f>'Result. Redesenho'!AR18</f>
        <v>55.30334707</v>
      </c>
      <c r="F32" s="84" t="str">
        <f t="shared" si="8"/>
        <v>Bonito</v>
      </c>
      <c r="G32" s="87" t="s">
        <v>153</v>
      </c>
      <c r="H32" s="80" t="str">
        <f t="shared" si="9"/>
        <v>E</v>
      </c>
      <c r="I32" s="104"/>
      <c r="J32" s="84" t="s">
        <v>167</v>
      </c>
      <c r="K32" s="87" t="s">
        <v>132</v>
      </c>
      <c r="L32" s="168" t="str">
        <f t="shared" si="10"/>
        <v>D</v>
      </c>
    </row>
    <row r="33">
      <c r="A33" s="161" t="s">
        <v>168</v>
      </c>
      <c r="B33" s="162" t="s">
        <v>134</v>
      </c>
      <c r="C33" s="85">
        <f>'Result. Regiões'!AR19</f>
        <v>65.58548764</v>
      </c>
      <c r="D33" s="159">
        <f>'Result. Redesenho'!AR19</f>
        <v>65.58548764</v>
      </c>
      <c r="F33" s="84" t="str">
        <f t="shared" si="8"/>
        <v>Brasilândia</v>
      </c>
      <c r="G33" s="87" t="s">
        <v>134</v>
      </c>
      <c r="H33" s="80" t="str">
        <f t="shared" si="9"/>
        <v>C</v>
      </c>
      <c r="I33" s="104"/>
      <c r="J33" s="84" t="s">
        <v>168</v>
      </c>
      <c r="K33" s="87" t="s">
        <v>135</v>
      </c>
      <c r="L33" s="168" t="str">
        <f t="shared" si="10"/>
        <v>C</v>
      </c>
    </row>
    <row r="34">
      <c r="A34" s="161" t="s">
        <v>169</v>
      </c>
      <c r="B34" s="162" t="s">
        <v>148</v>
      </c>
      <c r="C34" s="85">
        <f>'Result. Regiões'!AR20</f>
        <v>69.6244649</v>
      </c>
      <c r="D34" s="159">
        <f>'Result. Redesenho'!AR20</f>
        <v>69.6244649</v>
      </c>
      <c r="F34" s="84" t="str">
        <f t="shared" si="8"/>
        <v>Caarapó</v>
      </c>
      <c r="G34" s="87" t="s">
        <v>148</v>
      </c>
      <c r="H34" s="80" t="str">
        <f t="shared" si="9"/>
        <v>C</v>
      </c>
      <c r="I34" s="104"/>
      <c r="J34" s="84" t="s">
        <v>169</v>
      </c>
      <c r="K34" s="87" t="s">
        <v>143</v>
      </c>
      <c r="L34" s="168" t="str">
        <f t="shared" si="10"/>
        <v>C</v>
      </c>
    </row>
    <row r="35">
      <c r="A35" s="161" t="s">
        <v>170</v>
      </c>
      <c r="B35" s="162" t="s">
        <v>136</v>
      </c>
      <c r="C35" s="85">
        <f>'Result. Regiões'!AR21</f>
        <v>80.07335374</v>
      </c>
      <c r="D35" s="159">
        <f>'Result. Redesenho'!AR21</f>
        <v>82.04057963</v>
      </c>
      <c r="F35" s="84" t="str">
        <f t="shared" si="8"/>
        <v>Camapuã</v>
      </c>
      <c r="G35" s="87" t="s">
        <v>136</v>
      </c>
      <c r="H35" s="80" t="str">
        <f t="shared" si="9"/>
        <v>B</v>
      </c>
      <c r="I35" s="104"/>
      <c r="J35" s="86" t="s">
        <v>170</v>
      </c>
      <c r="K35" s="87" t="s">
        <v>138</v>
      </c>
      <c r="L35" s="168" t="str">
        <f t="shared" si="10"/>
        <v>B</v>
      </c>
    </row>
    <row r="36">
      <c r="A36" s="161" t="s">
        <v>136</v>
      </c>
      <c r="B36" s="162" t="s">
        <v>136</v>
      </c>
      <c r="C36" s="101">
        <f>'Result. Regiões'!AR22</f>
        <v>80.07335374</v>
      </c>
      <c r="D36" s="169">
        <f>'Result. Redesenho'!AR22</f>
        <v>82.04057963</v>
      </c>
      <c r="F36" s="84" t="str">
        <f t="shared" si="8"/>
        <v>Campo Grande</v>
      </c>
      <c r="G36" s="87" t="s">
        <v>136</v>
      </c>
      <c r="H36" s="80" t="str">
        <f t="shared" si="9"/>
        <v>B</v>
      </c>
      <c r="I36" s="104"/>
      <c r="J36" s="84" t="s">
        <v>136</v>
      </c>
      <c r="K36" s="87" t="s">
        <v>138</v>
      </c>
      <c r="L36" s="168" t="str">
        <f t="shared" si="10"/>
        <v>B</v>
      </c>
    </row>
    <row r="37">
      <c r="A37" s="161" t="s">
        <v>171</v>
      </c>
      <c r="B37" s="162" t="s">
        <v>153</v>
      </c>
      <c r="C37" s="101">
        <f>'Result. Regiões'!AR23</f>
        <v>48.30669084</v>
      </c>
      <c r="D37" s="169">
        <f>'Result. Redesenho'!AR23</f>
        <v>55.30334707</v>
      </c>
      <c r="F37" s="84" t="str">
        <f t="shared" si="8"/>
        <v>Caracol</v>
      </c>
      <c r="G37" s="87" t="s">
        <v>153</v>
      </c>
      <c r="H37" s="80" t="str">
        <f t="shared" si="9"/>
        <v>E</v>
      </c>
      <c r="I37" s="104"/>
      <c r="J37" s="84" t="s">
        <v>171</v>
      </c>
      <c r="K37" s="87" t="s">
        <v>132</v>
      </c>
      <c r="L37" s="168" t="str">
        <f t="shared" si="10"/>
        <v>D</v>
      </c>
    </row>
    <row r="38">
      <c r="A38" s="161" t="s">
        <v>172</v>
      </c>
      <c r="B38" s="162" t="s">
        <v>159</v>
      </c>
      <c r="C38" s="85">
        <f>'Result. Regiões'!AR24</f>
        <v>84.16392071</v>
      </c>
      <c r="D38" s="159">
        <f>'Result. Redesenho'!AR24</f>
        <v>74.79929996</v>
      </c>
      <c r="F38" s="84" t="str">
        <f t="shared" si="8"/>
        <v>Cassilândia</v>
      </c>
      <c r="G38" s="87" t="s">
        <v>159</v>
      </c>
      <c r="H38" s="80" t="str">
        <f t="shared" si="9"/>
        <v>B</v>
      </c>
      <c r="I38" s="104"/>
      <c r="J38" s="100" t="s">
        <v>172</v>
      </c>
      <c r="K38" s="89" t="s">
        <v>149</v>
      </c>
      <c r="L38" s="168" t="str">
        <f t="shared" si="10"/>
        <v>B</v>
      </c>
    </row>
    <row r="39">
      <c r="A39" s="161" t="s">
        <v>173</v>
      </c>
      <c r="B39" s="162" t="s">
        <v>136</v>
      </c>
      <c r="C39" s="85">
        <f>'Result. Regiões'!AR25</f>
        <v>80.07335374</v>
      </c>
      <c r="D39" s="159">
        <f>'Result. Redesenho'!AR25</f>
        <v>74.79929996</v>
      </c>
      <c r="F39" s="84" t="str">
        <f t="shared" si="8"/>
        <v>Chapadão do Sul</v>
      </c>
      <c r="G39" s="87" t="s">
        <v>136</v>
      </c>
      <c r="H39" s="103" t="str">
        <f t="shared" si="9"/>
        <v>B</v>
      </c>
      <c r="I39" s="104"/>
      <c r="J39" s="76" t="s">
        <v>173</v>
      </c>
      <c r="K39" s="90" t="s">
        <v>149</v>
      </c>
      <c r="L39" s="170" t="str">
        <f t="shared" si="10"/>
        <v>B</v>
      </c>
    </row>
    <row r="40">
      <c r="A40" s="171" t="s">
        <v>174</v>
      </c>
      <c r="B40" s="172" t="s">
        <v>136</v>
      </c>
      <c r="C40" s="77">
        <f>'Result. Regiões'!AR26</f>
        <v>80.07335374</v>
      </c>
      <c r="D40" s="157">
        <f>'Result. Redesenho'!AR26</f>
        <v>82.04057963</v>
      </c>
      <c r="F40" s="76" t="str">
        <f t="shared" si="8"/>
        <v>Corguinho</v>
      </c>
      <c r="G40" s="90" t="s">
        <v>136</v>
      </c>
      <c r="H40" s="80" t="str">
        <f t="shared" si="9"/>
        <v>B</v>
      </c>
      <c r="I40" s="104"/>
      <c r="J40" s="84" t="s">
        <v>174</v>
      </c>
      <c r="K40" s="87" t="s">
        <v>138</v>
      </c>
      <c r="L40" s="168" t="str">
        <f t="shared" si="10"/>
        <v>B</v>
      </c>
    </row>
    <row r="41">
      <c r="A41" s="163" t="s">
        <v>175</v>
      </c>
      <c r="B41" s="164" t="s">
        <v>145</v>
      </c>
      <c r="C41" s="88">
        <f>'Result. Regiões'!AR27</f>
        <v>46.25633093</v>
      </c>
      <c r="D41" s="165">
        <f>'Result. Redesenho'!AR27</f>
        <v>49.40084783</v>
      </c>
      <c r="F41" s="100" t="str">
        <f t="shared" si="8"/>
        <v>Coronel Sapucaia</v>
      </c>
      <c r="G41" s="89" t="s">
        <v>145</v>
      </c>
      <c r="H41" s="80" t="str">
        <f t="shared" si="9"/>
        <v>E</v>
      </c>
      <c r="I41" s="104"/>
      <c r="J41" s="84" t="s">
        <v>175</v>
      </c>
      <c r="K41" s="87" t="s">
        <v>146</v>
      </c>
      <c r="L41" s="168" t="str">
        <f t="shared" si="10"/>
        <v>E</v>
      </c>
    </row>
    <row r="42">
      <c r="A42" s="161" t="s">
        <v>142</v>
      </c>
      <c r="B42" s="162" t="s">
        <v>142</v>
      </c>
      <c r="C42" s="85">
        <f>'Result. Regiões'!AR28</f>
        <v>50.68341965</v>
      </c>
      <c r="D42" s="159">
        <f>'Result. Redesenho'!AR28</f>
        <v>46.67680672</v>
      </c>
      <c r="F42" s="84" t="str">
        <f t="shared" si="8"/>
        <v>Corumbá</v>
      </c>
      <c r="G42" s="87" t="s">
        <v>142</v>
      </c>
      <c r="H42" s="91" t="str">
        <f t="shared" si="9"/>
        <v>E</v>
      </c>
      <c r="I42" s="104"/>
      <c r="J42" s="84" t="s">
        <v>142</v>
      </c>
      <c r="K42" s="87" t="s">
        <v>156</v>
      </c>
      <c r="L42" s="168" t="str">
        <f t="shared" si="10"/>
        <v>E</v>
      </c>
    </row>
    <row r="43">
      <c r="A43" s="161" t="s">
        <v>176</v>
      </c>
      <c r="B43" s="162" t="s">
        <v>136</v>
      </c>
      <c r="C43" s="85">
        <f>'Result. Regiões'!AR29</f>
        <v>80.07335374</v>
      </c>
      <c r="D43" s="159">
        <f>'Result. Redesenho'!AR29</f>
        <v>74.79929996</v>
      </c>
      <c r="F43" s="84" t="str">
        <f t="shared" si="8"/>
        <v>Costa Rica</v>
      </c>
      <c r="G43" s="87" t="s">
        <v>136</v>
      </c>
      <c r="H43" s="80" t="str">
        <f t="shared" si="9"/>
        <v>B</v>
      </c>
      <c r="I43" s="104"/>
      <c r="J43" s="84" t="s">
        <v>176</v>
      </c>
      <c r="K43" s="87" t="s">
        <v>149</v>
      </c>
      <c r="L43" s="168" t="str">
        <f t="shared" si="10"/>
        <v>B</v>
      </c>
    </row>
    <row r="44">
      <c r="A44" s="161" t="s">
        <v>140</v>
      </c>
      <c r="B44" s="162" t="s">
        <v>140</v>
      </c>
      <c r="C44" s="85">
        <f>'Result. Regiões'!AR30</f>
        <v>73.36813617</v>
      </c>
      <c r="D44" s="159">
        <f>'Result. Redesenho'!AR30</f>
        <v>67.80421318</v>
      </c>
      <c r="F44" s="84" t="str">
        <f t="shared" si="8"/>
        <v>Coxim</v>
      </c>
      <c r="G44" s="87" t="s">
        <v>140</v>
      </c>
      <c r="H44" s="80" t="str">
        <f t="shared" si="9"/>
        <v>C</v>
      </c>
      <c r="I44" s="104"/>
      <c r="J44" s="84" t="s">
        <v>140</v>
      </c>
      <c r="K44" s="87" t="s">
        <v>141</v>
      </c>
      <c r="L44" s="168" t="str">
        <f t="shared" si="10"/>
        <v>C</v>
      </c>
    </row>
    <row r="45">
      <c r="A45" s="161" t="s">
        <v>177</v>
      </c>
      <c r="B45" s="162" t="s">
        <v>148</v>
      </c>
      <c r="C45" s="85">
        <f>'Result. Regiões'!AR31</f>
        <v>69.6244649</v>
      </c>
      <c r="D45" s="159">
        <f>'Result. Redesenho'!AR31</f>
        <v>69.6244649</v>
      </c>
      <c r="F45" s="84" t="str">
        <f t="shared" si="8"/>
        <v>Deodápolis</v>
      </c>
      <c r="G45" s="87" t="s">
        <v>148</v>
      </c>
      <c r="H45" s="80" t="str">
        <f t="shared" si="9"/>
        <v>C</v>
      </c>
      <c r="I45" s="104"/>
      <c r="J45" s="84" t="s">
        <v>177</v>
      </c>
      <c r="K45" s="87" t="s">
        <v>143</v>
      </c>
      <c r="L45" s="168" t="str">
        <f t="shared" si="10"/>
        <v>C</v>
      </c>
    </row>
    <row r="46">
      <c r="A46" s="161" t="s">
        <v>178</v>
      </c>
      <c r="B46" s="162" t="s">
        <v>130</v>
      </c>
      <c r="C46" s="85">
        <f>'Result. Regiões'!AR32</f>
        <v>55.20334003</v>
      </c>
      <c r="D46" s="159">
        <f>'Result. Redesenho'!AR32</f>
        <v>55.30334707</v>
      </c>
      <c r="F46" s="84" t="str">
        <f t="shared" si="8"/>
        <v>Dois Irmãos do Buriti</v>
      </c>
      <c r="G46" s="87" t="s">
        <v>130</v>
      </c>
      <c r="H46" s="103" t="str">
        <f t="shared" si="9"/>
        <v>D</v>
      </c>
      <c r="I46" s="104"/>
      <c r="J46" s="84" t="s">
        <v>178</v>
      </c>
      <c r="K46" s="87" t="s">
        <v>132</v>
      </c>
      <c r="L46" s="168" t="str">
        <f t="shared" si="10"/>
        <v>D</v>
      </c>
    </row>
    <row r="47">
      <c r="A47" s="171" t="s">
        <v>179</v>
      </c>
      <c r="B47" s="172" t="s">
        <v>148</v>
      </c>
      <c r="C47" s="77">
        <f>'Result. Regiões'!AR33</f>
        <v>69.6244649</v>
      </c>
      <c r="D47" s="157">
        <f>'Result. Redesenho'!AR33</f>
        <v>69.6244649</v>
      </c>
      <c r="F47" s="76" t="str">
        <f t="shared" si="8"/>
        <v>Douradina</v>
      </c>
      <c r="G47" s="90" t="s">
        <v>148</v>
      </c>
      <c r="H47" s="80" t="str">
        <f t="shared" si="9"/>
        <v>C</v>
      </c>
      <c r="I47" s="104"/>
      <c r="J47" s="84" t="s">
        <v>179</v>
      </c>
      <c r="K47" s="87" t="s">
        <v>143</v>
      </c>
      <c r="L47" s="168" t="str">
        <f t="shared" si="10"/>
        <v>C</v>
      </c>
    </row>
    <row r="48">
      <c r="A48" s="161" t="s">
        <v>148</v>
      </c>
      <c r="B48" s="162" t="s">
        <v>148</v>
      </c>
      <c r="C48" s="85">
        <f>'Result. Regiões'!AR34</f>
        <v>69.6244649</v>
      </c>
      <c r="D48" s="159">
        <f>'Result. Redesenho'!AR34</f>
        <v>69.6244649</v>
      </c>
      <c r="F48" s="84" t="str">
        <f t="shared" si="8"/>
        <v>Dourados</v>
      </c>
      <c r="G48" s="87" t="s">
        <v>148</v>
      </c>
      <c r="H48" s="80" t="str">
        <f t="shared" si="9"/>
        <v>C</v>
      </c>
      <c r="I48" s="104"/>
      <c r="J48" s="86" t="s">
        <v>148</v>
      </c>
      <c r="K48" s="87" t="s">
        <v>143</v>
      </c>
      <c r="L48" s="168" t="str">
        <f t="shared" si="10"/>
        <v>C</v>
      </c>
    </row>
    <row r="49">
      <c r="A49" s="161" t="s">
        <v>180</v>
      </c>
      <c r="B49" s="162" t="s">
        <v>155</v>
      </c>
      <c r="C49" s="85">
        <f>'Result. Regiões'!AR35</f>
        <v>54.28049309</v>
      </c>
      <c r="D49" s="159">
        <f>'Result. Redesenho'!AR35</f>
        <v>49.40084783</v>
      </c>
      <c r="F49" s="84" t="str">
        <f t="shared" si="8"/>
        <v>Eldorado</v>
      </c>
      <c r="G49" s="87" t="s">
        <v>155</v>
      </c>
      <c r="H49" s="80" t="str">
        <f t="shared" si="9"/>
        <v>D</v>
      </c>
      <c r="I49" s="104"/>
      <c r="J49" s="100" t="s">
        <v>180</v>
      </c>
      <c r="K49" s="89" t="s">
        <v>146</v>
      </c>
      <c r="L49" s="167" t="str">
        <f t="shared" si="10"/>
        <v>E</v>
      </c>
    </row>
    <row r="50">
      <c r="A50" s="161" t="s">
        <v>181</v>
      </c>
      <c r="B50" s="162" t="s">
        <v>148</v>
      </c>
      <c r="C50" s="85">
        <f>'Result. Regiões'!AR36</f>
        <v>69.6244649</v>
      </c>
      <c r="D50" s="159">
        <f>'Result. Redesenho'!AR36</f>
        <v>69.6244649</v>
      </c>
      <c r="F50" s="84" t="str">
        <f t="shared" si="8"/>
        <v>Fátima do Sul</v>
      </c>
      <c r="G50" s="87" t="s">
        <v>148</v>
      </c>
      <c r="H50" s="80" t="str">
        <f t="shared" si="9"/>
        <v>C</v>
      </c>
      <c r="I50" s="104"/>
      <c r="J50" s="135" t="s">
        <v>181</v>
      </c>
      <c r="K50" s="119" t="s">
        <v>143</v>
      </c>
      <c r="L50" s="168" t="str">
        <f t="shared" si="10"/>
        <v>C</v>
      </c>
    </row>
    <row r="51">
      <c r="A51" s="161" t="s">
        <v>182</v>
      </c>
      <c r="B51" s="162" t="s">
        <v>136</v>
      </c>
      <c r="C51" s="85">
        <f>'Result. Regiões'!AR37</f>
        <v>80.07335374</v>
      </c>
      <c r="D51" s="159">
        <f>'Result. Redesenho'!AR37</f>
        <v>67.80421318</v>
      </c>
      <c r="F51" s="84" t="str">
        <f t="shared" si="8"/>
        <v>Figueirão</v>
      </c>
      <c r="G51" s="87" t="s">
        <v>136</v>
      </c>
      <c r="H51" s="80" t="str">
        <f t="shared" si="9"/>
        <v>B</v>
      </c>
      <c r="I51" s="104"/>
      <c r="J51" s="84" t="s">
        <v>182</v>
      </c>
      <c r="K51" s="87" t="s">
        <v>141</v>
      </c>
      <c r="L51" s="168" t="str">
        <f t="shared" si="10"/>
        <v>C</v>
      </c>
    </row>
    <row r="52">
      <c r="A52" s="161" t="s">
        <v>183</v>
      </c>
      <c r="B52" s="162" t="s">
        <v>148</v>
      </c>
      <c r="C52" s="85">
        <f>'Result. Regiões'!AR38</f>
        <v>69.6244649</v>
      </c>
      <c r="D52" s="159">
        <f>'Result. Redesenho'!AR38</f>
        <v>69.6244649</v>
      </c>
      <c r="F52" s="84" t="str">
        <f t="shared" si="8"/>
        <v>Glória de Dourados</v>
      </c>
      <c r="G52" s="87" t="s">
        <v>148</v>
      </c>
      <c r="H52" s="80" t="str">
        <f t="shared" si="9"/>
        <v>C</v>
      </c>
      <c r="I52" s="104"/>
      <c r="J52" s="84" t="s">
        <v>183</v>
      </c>
      <c r="K52" s="87" t="s">
        <v>143</v>
      </c>
      <c r="L52" s="168" t="str">
        <f t="shared" si="10"/>
        <v>C</v>
      </c>
    </row>
    <row r="53">
      <c r="A53" s="161" t="s">
        <v>184</v>
      </c>
      <c r="B53" s="162" t="s">
        <v>153</v>
      </c>
      <c r="C53" s="85">
        <f>'Result. Regiões'!AR39</f>
        <v>48.30669084</v>
      </c>
      <c r="D53" s="159">
        <f>'Result. Redesenho'!AR39</f>
        <v>55.30334707</v>
      </c>
      <c r="F53" s="84" t="str">
        <f t="shared" si="8"/>
        <v>Guia Lopes da Laguna</v>
      </c>
      <c r="G53" s="87" t="s">
        <v>153</v>
      </c>
      <c r="H53" s="80" t="str">
        <f t="shared" si="9"/>
        <v>E</v>
      </c>
      <c r="I53" s="151"/>
      <c r="J53" s="86" t="s">
        <v>184</v>
      </c>
      <c r="K53" s="87" t="s">
        <v>132</v>
      </c>
      <c r="L53" s="168" t="str">
        <f t="shared" si="10"/>
        <v>D</v>
      </c>
    </row>
    <row r="54">
      <c r="A54" s="161" t="s">
        <v>185</v>
      </c>
      <c r="B54" s="162" t="s">
        <v>155</v>
      </c>
      <c r="C54" s="85">
        <f>'Result. Regiões'!AR40</f>
        <v>54.28049309</v>
      </c>
      <c r="D54" s="159">
        <f>'Result. Redesenho'!AR40</f>
        <v>49.40084783</v>
      </c>
      <c r="F54" s="84" t="str">
        <f t="shared" si="8"/>
        <v>Iguatemi</v>
      </c>
      <c r="G54" s="87" t="s">
        <v>155</v>
      </c>
      <c r="H54" s="80" t="str">
        <f t="shared" si="9"/>
        <v>D</v>
      </c>
      <c r="I54" s="104"/>
      <c r="J54" s="84" t="s">
        <v>185</v>
      </c>
      <c r="K54" s="87" t="s">
        <v>146</v>
      </c>
      <c r="L54" s="168" t="str">
        <f t="shared" si="10"/>
        <v>E</v>
      </c>
    </row>
    <row r="55">
      <c r="A55" s="161" t="s">
        <v>186</v>
      </c>
      <c r="B55" s="162" t="s">
        <v>159</v>
      </c>
      <c r="C55" s="85">
        <f>'Result. Regiões'!AR41</f>
        <v>84.16392071</v>
      </c>
      <c r="D55" s="159">
        <f>'Result. Redesenho'!AR41</f>
        <v>74.79929996</v>
      </c>
      <c r="F55" s="84" t="str">
        <f t="shared" si="8"/>
        <v>Inocência</v>
      </c>
      <c r="G55" s="87" t="s">
        <v>159</v>
      </c>
      <c r="H55" s="80" t="str">
        <f t="shared" si="9"/>
        <v>B</v>
      </c>
      <c r="I55" s="104"/>
      <c r="J55" s="134" t="s">
        <v>186</v>
      </c>
      <c r="K55" s="89" t="s">
        <v>149</v>
      </c>
      <c r="L55" s="168" t="str">
        <f t="shared" si="10"/>
        <v>B</v>
      </c>
    </row>
    <row r="56">
      <c r="A56" s="161" t="s">
        <v>187</v>
      </c>
      <c r="B56" s="162" t="s">
        <v>148</v>
      </c>
      <c r="C56" s="85">
        <f>'Result. Regiões'!AR42</f>
        <v>69.6244649</v>
      </c>
      <c r="D56" s="159">
        <f>'Result. Redesenho'!AR42</f>
        <v>69.6244649</v>
      </c>
      <c r="F56" s="84" t="str">
        <f t="shared" si="8"/>
        <v>Itaporã</v>
      </c>
      <c r="G56" s="87" t="s">
        <v>148</v>
      </c>
      <c r="H56" s="80" t="str">
        <f t="shared" si="9"/>
        <v>C</v>
      </c>
      <c r="I56" s="104"/>
      <c r="J56" s="135" t="s">
        <v>187</v>
      </c>
      <c r="K56" s="119" t="s">
        <v>143</v>
      </c>
      <c r="L56" s="170" t="str">
        <f t="shared" si="10"/>
        <v>C</v>
      </c>
    </row>
    <row r="57">
      <c r="A57" s="163" t="s">
        <v>188</v>
      </c>
      <c r="B57" s="164" t="s">
        <v>155</v>
      </c>
      <c r="C57" s="88">
        <f>'Result. Regiões'!AR43</f>
        <v>54.28049309</v>
      </c>
      <c r="D57" s="165">
        <f>'Result. Redesenho'!AR43</f>
        <v>49.40084783</v>
      </c>
      <c r="F57" s="100" t="str">
        <f t="shared" si="8"/>
        <v>Itaquiraí</v>
      </c>
      <c r="G57" s="89" t="s">
        <v>155</v>
      </c>
      <c r="H57" s="80" t="str">
        <f t="shared" si="9"/>
        <v>D</v>
      </c>
      <c r="I57" s="104"/>
      <c r="J57" s="84" t="s">
        <v>188</v>
      </c>
      <c r="K57" s="87" t="s">
        <v>146</v>
      </c>
      <c r="L57" s="168" t="str">
        <f t="shared" si="10"/>
        <v>E</v>
      </c>
    </row>
    <row r="58">
      <c r="A58" s="161" t="s">
        <v>189</v>
      </c>
      <c r="B58" s="162" t="s">
        <v>151</v>
      </c>
      <c r="C58" s="85">
        <f>'Result. Regiões'!AR44</f>
        <v>53.15223503</v>
      </c>
      <c r="D58" s="159">
        <f>'Result. Redesenho'!AR44</f>
        <v>53.15223503</v>
      </c>
      <c r="F58" s="84" t="str">
        <f t="shared" si="8"/>
        <v>Ivinhema</v>
      </c>
      <c r="G58" s="87" t="s">
        <v>151</v>
      </c>
      <c r="H58" s="91" t="str">
        <f t="shared" si="9"/>
        <v>D</v>
      </c>
      <c r="I58" s="104"/>
      <c r="J58" s="84" t="s">
        <v>189</v>
      </c>
      <c r="K58" s="87" t="s">
        <v>152</v>
      </c>
      <c r="L58" s="168" t="str">
        <f t="shared" si="10"/>
        <v>D</v>
      </c>
    </row>
    <row r="59">
      <c r="A59" s="161" t="s">
        <v>190</v>
      </c>
      <c r="B59" s="162" t="s">
        <v>155</v>
      </c>
      <c r="C59" s="85">
        <f>'Result. Regiões'!AR45</f>
        <v>54.28049309</v>
      </c>
      <c r="D59" s="159">
        <f>'Result. Redesenho'!AR45</f>
        <v>49.40084783</v>
      </c>
      <c r="F59" s="84" t="str">
        <f t="shared" si="8"/>
        <v>Japorã</v>
      </c>
      <c r="G59" s="87" t="s">
        <v>155</v>
      </c>
      <c r="H59" s="80" t="str">
        <f t="shared" si="9"/>
        <v>D</v>
      </c>
      <c r="I59" s="104"/>
      <c r="J59" s="84" t="s">
        <v>190</v>
      </c>
      <c r="K59" s="87" t="s">
        <v>146</v>
      </c>
      <c r="L59" s="168" t="str">
        <f t="shared" si="10"/>
        <v>E</v>
      </c>
    </row>
    <row r="60">
      <c r="A60" s="161" t="s">
        <v>191</v>
      </c>
      <c r="B60" s="162" t="s">
        <v>136</v>
      </c>
      <c r="C60" s="85">
        <f>'Result. Regiões'!AR46</f>
        <v>80.07335374</v>
      </c>
      <c r="D60" s="159">
        <f>'Result. Redesenho'!AR46</f>
        <v>82.04057963</v>
      </c>
      <c r="F60" s="84" t="str">
        <f t="shared" si="8"/>
        <v>Jaraguari</v>
      </c>
      <c r="G60" s="87" t="s">
        <v>136</v>
      </c>
      <c r="H60" s="80" t="str">
        <f t="shared" si="9"/>
        <v>B</v>
      </c>
      <c r="I60" s="104"/>
      <c r="J60" s="84" t="s">
        <v>191</v>
      </c>
      <c r="K60" s="87" t="s">
        <v>138</v>
      </c>
      <c r="L60" s="168" t="str">
        <f t="shared" si="10"/>
        <v>B</v>
      </c>
    </row>
    <row r="61">
      <c r="A61" s="161" t="s">
        <v>153</v>
      </c>
      <c r="B61" s="162" t="s">
        <v>153</v>
      </c>
      <c r="C61" s="85">
        <f>'Result. Regiões'!AR47</f>
        <v>48.30669084</v>
      </c>
      <c r="D61" s="159">
        <f>'Result. Redesenho'!AR47</f>
        <v>55.30334707</v>
      </c>
      <c r="F61" s="84" t="str">
        <f t="shared" si="8"/>
        <v>Jardim</v>
      </c>
      <c r="G61" s="87" t="s">
        <v>153</v>
      </c>
      <c r="H61" s="80" t="str">
        <f t="shared" si="9"/>
        <v>E</v>
      </c>
      <c r="I61" s="104"/>
      <c r="J61" s="84" t="s">
        <v>153</v>
      </c>
      <c r="K61" s="87" t="s">
        <v>132</v>
      </c>
      <c r="L61" s="168" t="str">
        <f t="shared" si="10"/>
        <v>D</v>
      </c>
    </row>
    <row r="62">
      <c r="A62" s="161" t="s">
        <v>192</v>
      </c>
      <c r="B62" s="162" t="s">
        <v>148</v>
      </c>
      <c r="C62" s="85">
        <f>'Result. Regiões'!AR48</f>
        <v>69.6244649</v>
      </c>
      <c r="D62" s="159">
        <f>'Result. Redesenho'!AR48</f>
        <v>69.6244649</v>
      </c>
      <c r="F62" s="84" t="str">
        <f t="shared" si="8"/>
        <v>Jateí</v>
      </c>
      <c r="G62" s="87" t="s">
        <v>148</v>
      </c>
      <c r="H62" s="80" t="str">
        <f t="shared" si="9"/>
        <v>C</v>
      </c>
      <c r="I62" s="104"/>
      <c r="J62" s="100" t="s">
        <v>192</v>
      </c>
      <c r="K62" s="89" t="s">
        <v>143</v>
      </c>
      <c r="L62" s="167" t="str">
        <f t="shared" si="10"/>
        <v>C</v>
      </c>
    </row>
    <row r="63">
      <c r="A63" s="161" t="s">
        <v>193</v>
      </c>
      <c r="B63" s="162" t="s">
        <v>155</v>
      </c>
      <c r="C63" s="85">
        <f>'Result. Regiões'!AR49</f>
        <v>54.28049309</v>
      </c>
      <c r="D63" s="159">
        <f>'Result. Redesenho'!AR49</f>
        <v>49.40084783</v>
      </c>
      <c r="F63" s="84" t="str">
        <f t="shared" si="8"/>
        <v>Juti</v>
      </c>
      <c r="G63" s="87" t="s">
        <v>155</v>
      </c>
      <c r="H63" s="103" t="str">
        <f t="shared" si="9"/>
        <v>D</v>
      </c>
      <c r="I63" s="104"/>
      <c r="J63" s="135" t="s">
        <v>193</v>
      </c>
      <c r="K63" s="119" t="s">
        <v>146</v>
      </c>
      <c r="L63" s="168" t="str">
        <f t="shared" si="10"/>
        <v>E</v>
      </c>
    </row>
    <row r="64">
      <c r="A64" s="171" t="s">
        <v>194</v>
      </c>
      <c r="B64" s="172" t="s">
        <v>142</v>
      </c>
      <c r="C64" s="77">
        <f>'Result. Regiões'!AR50</f>
        <v>50.68341965</v>
      </c>
      <c r="D64" s="157">
        <f>'Result. Redesenho'!AR50</f>
        <v>46.67680672</v>
      </c>
      <c r="F64" s="76" t="str">
        <f t="shared" si="8"/>
        <v>Ladário</v>
      </c>
      <c r="G64" s="90" t="s">
        <v>142</v>
      </c>
      <c r="H64" s="80" t="str">
        <f t="shared" si="9"/>
        <v>E</v>
      </c>
      <c r="I64" s="104"/>
      <c r="J64" s="84" t="s">
        <v>194</v>
      </c>
      <c r="K64" s="87" t="s">
        <v>156</v>
      </c>
      <c r="L64" s="168" t="str">
        <f t="shared" si="10"/>
        <v>E</v>
      </c>
    </row>
    <row r="65">
      <c r="A65" s="161" t="s">
        <v>195</v>
      </c>
      <c r="B65" s="162" t="s">
        <v>148</v>
      </c>
      <c r="C65" s="85">
        <f>'Result. Regiões'!AR51</f>
        <v>69.6244649</v>
      </c>
      <c r="D65" s="159">
        <f>'Result. Redesenho'!AR51</f>
        <v>69.6244649</v>
      </c>
      <c r="F65" s="84" t="str">
        <f t="shared" si="8"/>
        <v>Laguna Carapã</v>
      </c>
      <c r="G65" s="87" t="s">
        <v>148</v>
      </c>
      <c r="H65" s="80" t="str">
        <f t="shared" si="9"/>
        <v>C</v>
      </c>
      <c r="I65" s="104"/>
      <c r="J65" s="84" t="s">
        <v>195</v>
      </c>
      <c r="K65" s="87" t="s">
        <v>143</v>
      </c>
      <c r="L65" s="168" t="str">
        <f t="shared" si="10"/>
        <v>C</v>
      </c>
    </row>
    <row r="66">
      <c r="A66" s="161" t="s">
        <v>196</v>
      </c>
      <c r="B66" s="162" t="s">
        <v>136</v>
      </c>
      <c r="C66" s="85">
        <f>'Result. Regiões'!AR52</f>
        <v>80.07335374</v>
      </c>
      <c r="D66" s="159">
        <f>'Result. Redesenho'!AR52</f>
        <v>82.04057963</v>
      </c>
      <c r="F66" s="84" t="str">
        <f t="shared" si="8"/>
        <v>Maracaju</v>
      </c>
      <c r="G66" s="87" t="s">
        <v>136</v>
      </c>
      <c r="H66" s="80" t="str">
        <f t="shared" si="9"/>
        <v>B</v>
      </c>
      <c r="I66" s="104"/>
      <c r="J66" s="84" t="s">
        <v>196</v>
      </c>
      <c r="K66" s="87" t="s">
        <v>138</v>
      </c>
      <c r="L66" s="168" t="str">
        <f t="shared" si="10"/>
        <v>B</v>
      </c>
    </row>
    <row r="67">
      <c r="A67" s="161" t="s">
        <v>197</v>
      </c>
      <c r="B67" s="162" t="s">
        <v>130</v>
      </c>
      <c r="C67" s="85">
        <f>'Result. Regiões'!AR53</f>
        <v>55.20334003</v>
      </c>
      <c r="D67" s="159">
        <f>'Result. Redesenho'!AR53</f>
        <v>46.67680672</v>
      </c>
      <c r="F67" s="84" t="str">
        <f t="shared" si="8"/>
        <v>Miranda</v>
      </c>
      <c r="G67" s="87" t="s">
        <v>130</v>
      </c>
      <c r="H67" s="80" t="str">
        <f t="shared" si="9"/>
        <v>D</v>
      </c>
      <c r="I67" s="104"/>
      <c r="J67" s="84" t="s">
        <v>197</v>
      </c>
      <c r="K67" s="87" t="s">
        <v>156</v>
      </c>
      <c r="L67" s="168" t="str">
        <f t="shared" si="10"/>
        <v>E</v>
      </c>
    </row>
    <row r="68">
      <c r="A68" s="161" t="s">
        <v>198</v>
      </c>
      <c r="B68" s="162" t="s">
        <v>155</v>
      </c>
      <c r="C68" s="85">
        <f>'Result. Regiões'!AR54</f>
        <v>54.28049309</v>
      </c>
      <c r="D68" s="159">
        <f>'Result. Redesenho'!AR54</f>
        <v>49.40084783</v>
      </c>
      <c r="F68" s="84" t="str">
        <f t="shared" si="8"/>
        <v>Mundo Novo</v>
      </c>
      <c r="G68" s="87" t="s">
        <v>155</v>
      </c>
      <c r="H68" s="80" t="str">
        <f t="shared" si="9"/>
        <v>D</v>
      </c>
      <c r="I68" s="104"/>
      <c r="J68" s="86" t="s">
        <v>198</v>
      </c>
      <c r="K68" s="87" t="s">
        <v>146</v>
      </c>
      <c r="L68" s="168" t="str">
        <f t="shared" si="10"/>
        <v>E</v>
      </c>
    </row>
    <row r="69">
      <c r="A69" s="161" t="s">
        <v>155</v>
      </c>
      <c r="B69" s="162" t="s">
        <v>155</v>
      </c>
      <c r="C69" s="85">
        <f>'Result. Regiões'!AR55</f>
        <v>54.28049309</v>
      </c>
      <c r="D69" s="159">
        <f>'Result. Redesenho'!AR55</f>
        <v>49.40084783</v>
      </c>
      <c r="F69" s="84" t="str">
        <f t="shared" si="8"/>
        <v>Naviraí</v>
      </c>
      <c r="G69" s="87" t="s">
        <v>155</v>
      </c>
      <c r="H69" s="80" t="str">
        <f t="shared" si="9"/>
        <v>D</v>
      </c>
      <c r="I69" s="104"/>
      <c r="J69" s="84" t="s">
        <v>155</v>
      </c>
      <c r="K69" s="87" t="s">
        <v>146</v>
      </c>
      <c r="L69" s="168" t="str">
        <f t="shared" si="10"/>
        <v>E</v>
      </c>
    </row>
    <row r="70">
      <c r="A70" s="163" t="s">
        <v>199</v>
      </c>
      <c r="B70" s="164" t="s">
        <v>130</v>
      </c>
      <c r="C70" s="88">
        <f>'Result. Regiões'!AR56</f>
        <v>55.20334003</v>
      </c>
      <c r="D70" s="165">
        <f>'Result. Redesenho'!AR56</f>
        <v>55.30334707</v>
      </c>
      <c r="F70" s="100" t="str">
        <f t="shared" si="8"/>
        <v>Nioaque</v>
      </c>
      <c r="G70" s="89" t="s">
        <v>130</v>
      </c>
      <c r="H70" s="80" t="str">
        <f t="shared" si="9"/>
        <v>D</v>
      </c>
      <c r="I70" s="104"/>
      <c r="J70" s="100" t="s">
        <v>199</v>
      </c>
      <c r="K70" s="89" t="s">
        <v>132</v>
      </c>
      <c r="L70" s="168" t="str">
        <f t="shared" si="10"/>
        <v>D</v>
      </c>
    </row>
    <row r="71">
      <c r="A71" s="161" t="s">
        <v>200</v>
      </c>
      <c r="B71" s="162" t="s">
        <v>136</v>
      </c>
      <c r="C71" s="85">
        <f>'Result. Regiões'!AR57</f>
        <v>80.07335374</v>
      </c>
      <c r="D71" s="159">
        <f>'Result. Redesenho'!AR57</f>
        <v>82.04057963</v>
      </c>
      <c r="F71" s="84" t="str">
        <f t="shared" si="8"/>
        <v>Nova Alvorada do Sul</v>
      </c>
      <c r="G71" s="87" t="s">
        <v>136</v>
      </c>
      <c r="H71" s="91" t="str">
        <f t="shared" si="9"/>
        <v>B</v>
      </c>
      <c r="I71" s="104"/>
      <c r="J71" s="76" t="s">
        <v>200</v>
      </c>
      <c r="K71" s="90" t="s">
        <v>138</v>
      </c>
      <c r="L71" s="170" t="str">
        <f t="shared" si="10"/>
        <v>B</v>
      </c>
    </row>
    <row r="72">
      <c r="A72" s="161" t="s">
        <v>151</v>
      </c>
      <c r="B72" s="162" t="s">
        <v>151</v>
      </c>
      <c r="C72" s="85">
        <f>'Result. Regiões'!AR58</f>
        <v>53.15223503</v>
      </c>
      <c r="D72" s="159">
        <f>'Result. Redesenho'!AR58</f>
        <v>53.15223503</v>
      </c>
      <c r="F72" s="84" t="str">
        <f t="shared" si="8"/>
        <v>Nova Andradina</v>
      </c>
      <c r="G72" s="87" t="s">
        <v>151</v>
      </c>
      <c r="H72" s="80" t="str">
        <f t="shared" si="9"/>
        <v>D</v>
      </c>
      <c r="I72" s="104"/>
      <c r="J72" s="84" t="s">
        <v>151</v>
      </c>
      <c r="K72" s="87" t="s">
        <v>152</v>
      </c>
      <c r="L72" s="168" t="str">
        <f t="shared" si="10"/>
        <v>D</v>
      </c>
    </row>
    <row r="73">
      <c r="A73" s="161" t="s">
        <v>201</v>
      </c>
      <c r="B73" s="162" t="s">
        <v>151</v>
      </c>
      <c r="C73" s="85">
        <f>'Result. Regiões'!AR59</f>
        <v>53.15223503</v>
      </c>
      <c r="D73" s="159">
        <f>'Result. Redesenho'!AR59</f>
        <v>53.15223503</v>
      </c>
      <c r="F73" s="84" t="str">
        <f t="shared" si="8"/>
        <v>Novo Horizonte do Sul</v>
      </c>
      <c r="G73" s="87" t="s">
        <v>151</v>
      </c>
      <c r="H73" s="80" t="str">
        <f t="shared" si="9"/>
        <v>D</v>
      </c>
      <c r="I73" s="104"/>
      <c r="J73" s="100" t="s">
        <v>201</v>
      </c>
      <c r="K73" s="89" t="s">
        <v>152</v>
      </c>
      <c r="L73" s="167" t="str">
        <f t="shared" si="10"/>
        <v>D</v>
      </c>
    </row>
    <row r="74">
      <c r="A74" s="155" t="s">
        <v>202</v>
      </c>
      <c r="B74" s="162" t="s">
        <v>136</v>
      </c>
      <c r="C74" s="85">
        <f>'Result. Regiões'!AR60</f>
        <v>80.07335374</v>
      </c>
      <c r="D74" s="159">
        <f>'Result. Redesenho'!AR60</f>
        <v>74.79929996</v>
      </c>
      <c r="F74" s="86" t="str">
        <f t="shared" si="8"/>
        <v>Paraíso das Águas</v>
      </c>
      <c r="G74" s="87" t="s">
        <v>136</v>
      </c>
      <c r="H74" s="80" t="str">
        <f t="shared" si="9"/>
        <v>B</v>
      </c>
      <c r="I74" s="104"/>
      <c r="J74" s="76" t="s">
        <v>202</v>
      </c>
      <c r="K74" s="90" t="s">
        <v>149</v>
      </c>
      <c r="L74" s="168" t="str">
        <f t="shared" si="10"/>
        <v>B</v>
      </c>
    </row>
    <row r="75">
      <c r="A75" s="155" t="s">
        <v>159</v>
      </c>
      <c r="B75" s="162" t="s">
        <v>159</v>
      </c>
      <c r="C75" s="85">
        <f>'Result. Regiões'!AR61</f>
        <v>84.16392071</v>
      </c>
      <c r="D75" s="159">
        <f>'Result. Redesenho'!AR61</f>
        <v>74.79929996</v>
      </c>
      <c r="F75" s="86" t="str">
        <f t="shared" si="8"/>
        <v>Paranaíba</v>
      </c>
      <c r="G75" s="87" t="s">
        <v>159</v>
      </c>
      <c r="H75" s="80" t="str">
        <f t="shared" si="9"/>
        <v>B</v>
      </c>
      <c r="I75" s="104"/>
      <c r="J75" s="84" t="s">
        <v>159</v>
      </c>
      <c r="K75" s="87" t="s">
        <v>149</v>
      </c>
      <c r="L75" s="168" t="str">
        <f t="shared" si="10"/>
        <v>B</v>
      </c>
    </row>
    <row r="76">
      <c r="A76" s="155" t="s">
        <v>203</v>
      </c>
      <c r="B76" s="162" t="s">
        <v>145</v>
      </c>
      <c r="C76" s="85">
        <f>'Result. Regiões'!AR62</f>
        <v>46.25633093</v>
      </c>
      <c r="D76" s="159">
        <f>'Result. Redesenho'!AR62</f>
        <v>49.40084783</v>
      </c>
      <c r="F76" s="86" t="str">
        <f t="shared" si="8"/>
        <v>Paranhos</v>
      </c>
      <c r="G76" s="87" t="s">
        <v>145</v>
      </c>
      <c r="H76" s="80" t="str">
        <f t="shared" si="9"/>
        <v>E</v>
      </c>
      <c r="I76" s="104"/>
      <c r="J76" s="84" t="s">
        <v>203</v>
      </c>
      <c r="K76" s="87" t="s">
        <v>146</v>
      </c>
      <c r="L76" s="168" t="str">
        <f t="shared" si="10"/>
        <v>E</v>
      </c>
    </row>
    <row r="77">
      <c r="A77" s="173" t="s">
        <v>204</v>
      </c>
      <c r="B77" s="162" t="s">
        <v>140</v>
      </c>
      <c r="C77" s="85">
        <f>'Result. Regiões'!AR63</f>
        <v>73.36813617</v>
      </c>
      <c r="D77" s="159">
        <f>'Result. Redesenho'!AR63</f>
        <v>67.80421318</v>
      </c>
      <c r="F77" s="134" t="str">
        <f t="shared" si="8"/>
        <v>Pedro Gomes</v>
      </c>
      <c r="G77" s="87" t="s">
        <v>140</v>
      </c>
      <c r="H77" s="103" t="str">
        <f t="shared" si="9"/>
        <v>C</v>
      </c>
      <c r="I77" s="104"/>
      <c r="J77" s="84" t="s">
        <v>204</v>
      </c>
      <c r="K77" s="87" t="s">
        <v>141</v>
      </c>
      <c r="L77" s="168" t="str">
        <f t="shared" si="10"/>
        <v>C</v>
      </c>
    </row>
    <row r="78">
      <c r="A78" s="155" t="s">
        <v>145</v>
      </c>
      <c r="B78" s="172" t="s">
        <v>145</v>
      </c>
      <c r="C78" s="77">
        <f>'Result. Regiões'!AR64</f>
        <v>46.25633093</v>
      </c>
      <c r="D78" s="157">
        <f>'Result. Redesenho'!AR64</f>
        <v>49.40084783</v>
      </c>
      <c r="F78" s="86" t="str">
        <f t="shared" si="8"/>
        <v>Ponta Porã</v>
      </c>
      <c r="G78" s="90" t="s">
        <v>145</v>
      </c>
      <c r="H78" s="80" t="str">
        <f t="shared" si="9"/>
        <v>E</v>
      </c>
      <c r="I78" s="104"/>
      <c r="J78" s="84" t="s">
        <v>145</v>
      </c>
      <c r="K78" s="87" t="s">
        <v>146</v>
      </c>
      <c r="L78" s="168" t="str">
        <f t="shared" si="10"/>
        <v>E</v>
      </c>
    </row>
    <row r="79">
      <c r="A79" s="155" t="s">
        <v>205</v>
      </c>
      <c r="B79" s="162" t="s">
        <v>153</v>
      </c>
      <c r="C79" s="85">
        <f>'Result. Regiões'!AR65</f>
        <v>48.30669084</v>
      </c>
      <c r="D79" s="159">
        <f>'Result. Redesenho'!AR65</f>
        <v>55.30334707</v>
      </c>
      <c r="F79" s="86" t="str">
        <f t="shared" si="8"/>
        <v>Porto Murtinho</v>
      </c>
      <c r="G79" s="87" t="s">
        <v>153</v>
      </c>
      <c r="H79" s="80" t="str">
        <f t="shared" si="9"/>
        <v>E</v>
      </c>
      <c r="I79" s="104"/>
      <c r="J79" s="84" t="s">
        <v>205</v>
      </c>
      <c r="K79" s="87" t="s">
        <v>132</v>
      </c>
      <c r="L79" s="168" t="str">
        <f t="shared" si="10"/>
        <v>D</v>
      </c>
    </row>
    <row r="80">
      <c r="A80" s="155" t="s">
        <v>206</v>
      </c>
      <c r="B80" s="162" t="s">
        <v>136</v>
      </c>
      <c r="C80" s="85">
        <f>'Result. Regiões'!AR66</f>
        <v>80.07335374</v>
      </c>
      <c r="D80" s="159">
        <f>'Result. Redesenho'!AR66</f>
        <v>82.04057963</v>
      </c>
      <c r="F80" s="86" t="str">
        <f t="shared" si="8"/>
        <v>Ribas do Rio Pardo</v>
      </c>
      <c r="G80" s="87" t="s">
        <v>136</v>
      </c>
      <c r="H80" s="80" t="str">
        <f t="shared" si="9"/>
        <v>B</v>
      </c>
      <c r="I80" s="104"/>
      <c r="J80" s="100" t="s">
        <v>206</v>
      </c>
      <c r="K80" s="89" t="s">
        <v>138</v>
      </c>
      <c r="L80" s="168" t="str">
        <f t="shared" si="10"/>
        <v>B</v>
      </c>
    </row>
    <row r="81">
      <c r="A81" s="173" t="s">
        <v>207</v>
      </c>
      <c r="B81" s="164" t="s">
        <v>148</v>
      </c>
      <c r="C81" s="88">
        <f>'Result. Regiões'!AR67</f>
        <v>69.6244649</v>
      </c>
      <c r="D81" s="165">
        <f>'Result. Redesenho'!AR67</f>
        <v>69.6244649</v>
      </c>
      <c r="F81" s="134" t="str">
        <f t="shared" si="8"/>
        <v>Rio Brilhante</v>
      </c>
      <c r="G81" s="89" t="s">
        <v>148</v>
      </c>
      <c r="H81" s="80" t="str">
        <f t="shared" si="9"/>
        <v>C</v>
      </c>
      <c r="I81" s="104"/>
      <c r="J81" s="76" t="s">
        <v>207</v>
      </c>
      <c r="K81" s="90" t="s">
        <v>143</v>
      </c>
      <c r="L81" s="170" t="str">
        <f t="shared" si="10"/>
        <v>C</v>
      </c>
    </row>
    <row r="82">
      <c r="A82" s="155" t="s">
        <v>208</v>
      </c>
      <c r="B82" s="162" t="s">
        <v>136</v>
      </c>
      <c r="C82" s="77">
        <f>'Result. Regiões'!AR68</f>
        <v>80.07335374</v>
      </c>
      <c r="D82" s="157">
        <f>'Result. Redesenho'!AR68</f>
        <v>67.80421318</v>
      </c>
      <c r="F82" s="86" t="str">
        <f t="shared" si="8"/>
        <v>Rio Negro</v>
      </c>
      <c r="G82" s="87" t="s">
        <v>136</v>
      </c>
      <c r="H82" s="91" t="str">
        <f t="shared" si="9"/>
        <v>B</v>
      </c>
      <c r="I82" s="104"/>
      <c r="J82" s="84" t="s">
        <v>208</v>
      </c>
      <c r="K82" s="87" t="s">
        <v>141</v>
      </c>
      <c r="L82" s="168" t="str">
        <f t="shared" si="10"/>
        <v>C</v>
      </c>
    </row>
    <row r="83">
      <c r="A83" s="155" t="s">
        <v>209</v>
      </c>
      <c r="B83" s="162" t="s">
        <v>140</v>
      </c>
      <c r="C83" s="85">
        <f>'Result. Regiões'!AR69</f>
        <v>73.36813617</v>
      </c>
      <c r="D83" s="159">
        <f>'Result. Redesenho'!AR69</f>
        <v>67.80421318</v>
      </c>
      <c r="F83" s="86" t="str">
        <f t="shared" si="8"/>
        <v>Rio Verde de Mato Grosso</v>
      </c>
      <c r="G83" s="87" t="s">
        <v>140</v>
      </c>
      <c r="H83" s="80" t="str">
        <f t="shared" si="9"/>
        <v>C</v>
      </c>
      <c r="I83" s="104"/>
      <c r="J83" s="84" t="s">
        <v>209</v>
      </c>
      <c r="K83" s="87" t="s">
        <v>141</v>
      </c>
      <c r="L83" s="168" t="str">
        <f t="shared" si="10"/>
        <v>C</v>
      </c>
    </row>
    <row r="84">
      <c r="A84" s="155" t="s">
        <v>210</v>
      </c>
      <c r="B84" s="162" t="s">
        <v>136</v>
      </c>
      <c r="C84" s="85">
        <f>'Result. Regiões'!AR70</f>
        <v>80.07335374</v>
      </c>
      <c r="D84" s="159">
        <f>'Result. Redesenho'!AR70</f>
        <v>82.04057963</v>
      </c>
      <c r="F84" s="86" t="str">
        <f t="shared" si="8"/>
        <v>Rochedo</v>
      </c>
      <c r="G84" s="87" t="s">
        <v>136</v>
      </c>
      <c r="H84" s="80" t="str">
        <f t="shared" si="9"/>
        <v>B</v>
      </c>
      <c r="I84" s="104"/>
      <c r="J84" s="84" t="s">
        <v>210</v>
      </c>
      <c r="K84" s="87" t="s">
        <v>138</v>
      </c>
      <c r="L84" s="168" t="str">
        <f t="shared" si="10"/>
        <v>B</v>
      </c>
    </row>
    <row r="85">
      <c r="A85" s="155" t="s">
        <v>211</v>
      </c>
      <c r="B85" s="162" t="s">
        <v>134</v>
      </c>
      <c r="C85" s="85">
        <f>'Result. Regiões'!AR71</f>
        <v>65.58548764</v>
      </c>
      <c r="D85" s="159">
        <f>'Result. Redesenho'!AR71</f>
        <v>65.58548764</v>
      </c>
      <c r="F85" s="86" t="str">
        <f t="shared" si="8"/>
        <v>Santa Rita do Pardo</v>
      </c>
      <c r="G85" s="87" t="s">
        <v>134</v>
      </c>
      <c r="H85" s="80" t="str">
        <f t="shared" si="9"/>
        <v>C</v>
      </c>
      <c r="I85" s="104"/>
      <c r="J85" s="84" t="s">
        <v>211</v>
      </c>
      <c r="K85" s="87" t="s">
        <v>135</v>
      </c>
      <c r="L85" s="168" t="str">
        <f t="shared" si="10"/>
        <v>C</v>
      </c>
    </row>
    <row r="86">
      <c r="A86" s="155" t="s">
        <v>212</v>
      </c>
      <c r="B86" s="162" t="s">
        <v>136</v>
      </c>
      <c r="C86" s="85">
        <f>'Result. Regiões'!AR72</f>
        <v>80.07335374</v>
      </c>
      <c r="D86" s="159">
        <f>'Result. Redesenho'!AR72</f>
        <v>67.80421318</v>
      </c>
      <c r="F86" s="86" t="str">
        <f t="shared" si="8"/>
        <v>São Gabriel do Oeste</v>
      </c>
      <c r="G86" s="87" t="s">
        <v>136</v>
      </c>
      <c r="H86" s="80" t="str">
        <f t="shared" si="9"/>
        <v>B</v>
      </c>
      <c r="I86" s="104"/>
      <c r="J86" s="84" t="s">
        <v>212</v>
      </c>
      <c r="K86" s="87" t="s">
        <v>141</v>
      </c>
      <c r="L86" s="168" t="str">
        <f t="shared" si="10"/>
        <v>C</v>
      </c>
    </row>
    <row r="87">
      <c r="A87" s="155" t="s">
        <v>213</v>
      </c>
      <c r="B87" s="162" t="s">
        <v>134</v>
      </c>
      <c r="C87" s="85">
        <f>'Result. Regiões'!AR73</f>
        <v>65.58548764</v>
      </c>
      <c r="D87" s="159">
        <f>'Result. Redesenho'!AR73</f>
        <v>65.58548764</v>
      </c>
      <c r="F87" s="86" t="str">
        <f t="shared" si="8"/>
        <v>Selvíria</v>
      </c>
      <c r="G87" s="87" t="s">
        <v>134</v>
      </c>
      <c r="H87" s="80" t="str">
        <f t="shared" si="9"/>
        <v>C</v>
      </c>
      <c r="I87" s="104"/>
      <c r="J87" s="84" t="s">
        <v>213</v>
      </c>
      <c r="K87" s="87" t="s">
        <v>135</v>
      </c>
      <c r="L87" s="168" t="str">
        <f t="shared" si="10"/>
        <v>C</v>
      </c>
    </row>
    <row r="88">
      <c r="A88" s="155" t="s">
        <v>214</v>
      </c>
      <c r="B88" s="162" t="s">
        <v>145</v>
      </c>
      <c r="C88" s="85">
        <f>'Result. Regiões'!AR74</f>
        <v>46.25633093</v>
      </c>
      <c r="D88" s="159">
        <f>'Result. Redesenho'!AR74</f>
        <v>49.40084783</v>
      </c>
      <c r="F88" s="86" t="str">
        <f t="shared" si="8"/>
        <v>Sete Quedas</v>
      </c>
      <c r="G88" s="87" t="s">
        <v>145</v>
      </c>
      <c r="H88" s="80" t="str">
        <f t="shared" si="9"/>
        <v>E</v>
      </c>
      <c r="I88" s="104"/>
      <c r="J88" s="84" t="s">
        <v>214</v>
      </c>
      <c r="K88" s="87" t="s">
        <v>146</v>
      </c>
      <c r="L88" s="168" t="str">
        <f t="shared" si="10"/>
        <v>E</v>
      </c>
    </row>
    <row r="89">
      <c r="A89" s="155" t="s">
        <v>215</v>
      </c>
      <c r="B89" s="162" t="s">
        <v>136</v>
      </c>
      <c r="C89" s="88">
        <f>'Result. Regiões'!AR75</f>
        <v>80.07335374</v>
      </c>
      <c r="D89" s="165">
        <f>'Result. Redesenho'!AR75</f>
        <v>82.04057963</v>
      </c>
      <c r="F89" s="86" t="str">
        <f t="shared" si="8"/>
        <v>Sidrolândia</v>
      </c>
      <c r="G89" s="87" t="s">
        <v>136</v>
      </c>
      <c r="H89" s="103" t="str">
        <f t="shared" si="9"/>
        <v>B</v>
      </c>
      <c r="I89" s="104"/>
      <c r="J89" s="84" t="s">
        <v>215</v>
      </c>
      <c r="K89" s="87" t="s">
        <v>138</v>
      </c>
      <c r="L89" s="168" t="str">
        <f t="shared" si="10"/>
        <v>B</v>
      </c>
    </row>
    <row r="90">
      <c r="A90" s="174" t="s">
        <v>216</v>
      </c>
      <c r="B90" s="172" t="s">
        <v>140</v>
      </c>
      <c r="C90" s="85">
        <f>'Result. Regiões'!AR76</f>
        <v>73.36813617</v>
      </c>
      <c r="D90" s="159">
        <f>'Result. Redesenho'!AR76</f>
        <v>67.80421318</v>
      </c>
      <c r="F90" s="135" t="str">
        <f t="shared" si="8"/>
        <v>Sonora</v>
      </c>
      <c r="G90" s="90" t="s">
        <v>140</v>
      </c>
      <c r="H90" s="91" t="str">
        <f t="shared" si="9"/>
        <v>C</v>
      </c>
      <c r="I90" s="104"/>
      <c r="J90" s="84" t="s">
        <v>216</v>
      </c>
      <c r="K90" s="87" t="s">
        <v>141</v>
      </c>
      <c r="L90" s="168" t="str">
        <f t="shared" si="10"/>
        <v>C</v>
      </c>
    </row>
    <row r="91">
      <c r="A91" s="155" t="s">
        <v>217</v>
      </c>
      <c r="B91" s="162" t="s">
        <v>145</v>
      </c>
      <c r="C91" s="85">
        <f>'Result. Regiões'!AR77</f>
        <v>46.25633093</v>
      </c>
      <c r="D91" s="159">
        <f>'Result. Redesenho'!AR77</f>
        <v>49.40084783</v>
      </c>
      <c r="F91" s="84" t="str">
        <f t="shared" si="8"/>
        <v>Tacuru</v>
      </c>
      <c r="G91" s="87" t="s">
        <v>145</v>
      </c>
      <c r="H91" s="80" t="str">
        <f t="shared" si="9"/>
        <v>E</v>
      </c>
      <c r="I91" s="104"/>
      <c r="J91" s="84" t="s">
        <v>217</v>
      </c>
      <c r="K91" s="87" t="s">
        <v>146</v>
      </c>
      <c r="L91" s="168" t="str">
        <f t="shared" si="10"/>
        <v>E</v>
      </c>
    </row>
    <row r="92">
      <c r="A92" s="155" t="s">
        <v>218</v>
      </c>
      <c r="B92" s="162" t="s">
        <v>151</v>
      </c>
      <c r="C92" s="85">
        <f>'Result. Regiões'!AR78</f>
        <v>53.15223503</v>
      </c>
      <c r="D92" s="159">
        <f>'Result. Redesenho'!AR78</f>
        <v>53.15223503</v>
      </c>
      <c r="F92" s="84" t="str">
        <f t="shared" si="8"/>
        <v>Taquarussu</v>
      </c>
      <c r="G92" s="87" t="s">
        <v>151</v>
      </c>
      <c r="H92" s="80" t="str">
        <f t="shared" si="9"/>
        <v>D</v>
      </c>
      <c r="I92" s="104"/>
      <c r="J92" s="84" t="s">
        <v>218</v>
      </c>
      <c r="K92" s="87" t="s">
        <v>152</v>
      </c>
      <c r="L92" s="168" t="str">
        <f t="shared" si="10"/>
        <v>D</v>
      </c>
    </row>
    <row r="93">
      <c r="A93" s="155" t="s">
        <v>219</v>
      </c>
      <c r="B93" s="162" t="s">
        <v>136</v>
      </c>
      <c r="C93" s="85">
        <f>'Result. Regiões'!AR79</f>
        <v>80.07335374</v>
      </c>
      <c r="D93" s="159">
        <f>'Result. Redesenho'!AR79</f>
        <v>82.04057963</v>
      </c>
      <c r="F93" s="84" t="str">
        <f t="shared" si="8"/>
        <v>Terenos</v>
      </c>
      <c r="G93" s="87" t="s">
        <v>136</v>
      </c>
      <c r="H93" s="80" t="str">
        <f t="shared" si="9"/>
        <v>B</v>
      </c>
      <c r="I93" s="104"/>
      <c r="J93" s="86" t="s">
        <v>219</v>
      </c>
      <c r="K93" s="87" t="s">
        <v>138</v>
      </c>
      <c r="L93" s="168" t="str">
        <f t="shared" si="10"/>
        <v>B</v>
      </c>
    </row>
    <row r="94">
      <c r="A94" s="155" t="s">
        <v>134</v>
      </c>
      <c r="B94" s="162" t="s">
        <v>134</v>
      </c>
      <c r="C94" s="85">
        <f>'Result. Regiões'!AR80</f>
        <v>65.58548764</v>
      </c>
      <c r="D94" s="159">
        <f>'Result. Redesenho'!AR80</f>
        <v>65.58548764</v>
      </c>
      <c r="F94" s="84" t="str">
        <f t="shared" si="8"/>
        <v>Três Lagoas</v>
      </c>
      <c r="G94" s="87" t="s">
        <v>134</v>
      </c>
      <c r="H94" s="80" t="str">
        <f t="shared" si="9"/>
        <v>C</v>
      </c>
      <c r="I94" s="104"/>
      <c r="J94" s="84" t="s">
        <v>134</v>
      </c>
      <c r="K94" s="87" t="s">
        <v>135</v>
      </c>
      <c r="L94" s="168" t="str">
        <f t="shared" si="10"/>
        <v>C</v>
      </c>
    </row>
    <row r="95">
      <c r="A95" s="173" t="s">
        <v>220</v>
      </c>
      <c r="B95" s="164" t="s">
        <v>148</v>
      </c>
      <c r="C95" s="88">
        <f>'Result. Regiões'!AR81</f>
        <v>69.6244649</v>
      </c>
      <c r="D95" s="165">
        <f>'Result. Redesenho'!AR81</f>
        <v>69.6244649</v>
      </c>
      <c r="F95" s="134" t="str">
        <f t="shared" si="8"/>
        <v>Vicentina</v>
      </c>
      <c r="G95" s="89" t="s">
        <v>148</v>
      </c>
      <c r="H95" s="103" t="str">
        <f t="shared" si="9"/>
        <v>C</v>
      </c>
      <c r="I95" s="39"/>
      <c r="J95" s="100" t="s">
        <v>220</v>
      </c>
      <c r="K95" s="89" t="s">
        <v>143</v>
      </c>
      <c r="L95" s="167" t="str">
        <f t="shared" si="10"/>
        <v>C</v>
      </c>
    </row>
    <row r="96">
      <c r="A96" s="39"/>
      <c r="B96" s="39"/>
      <c r="C96" s="39"/>
    </row>
  </sheetData>
  <mergeCells count="15">
    <mergeCell ref="E9:F9"/>
    <mergeCell ref="G9:H9"/>
    <mergeCell ref="I9:J9"/>
    <mergeCell ref="K9:L9"/>
    <mergeCell ref="M9:N9"/>
    <mergeCell ref="N14:Q14"/>
    <mergeCell ref="F15:H15"/>
    <mergeCell ref="J15:L15"/>
    <mergeCell ref="A1:R4"/>
    <mergeCell ref="E7:N7"/>
    <mergeCell ref="E8:F8"/>
    <mergeCell ref="G8:H8"/>
    <mergeCell ref="I8:J8"/>
    <mergeCell ref="K8:L8"/>
    <mergeCell ref="M8:N8"/>
  </mergeCells>
  <conditionalFormatting sqref="Q15:Q26 O16:O26 R16:R24 H17:H95 L17:L95">
    <cfRule type="containsText" dxfId="3" priority="1" operator="containsText" text="D">
      <formula>NOT(ISERROR(SEARCH(("D"),(Q15))))</formula>
    </cfRule>
  </conditionalFormatting>
  <conditionalFormatting sqref="R14:R26 Q15:Q26 N16:P26 H17:H95">
    <cfRule type="colorScale" priority="2">
      <colorScale>
        <cfvo type="min"/>
        <cfvo type="max"/>
        <color rgb="FFFFFFFF"/>
        <color rgb="FF57BB8A"/>
      </colorScale>
    </cfRule>
  </conditionalFormatting>
  <conditionalFormatting sqref="B11:B12 C17:D95 H17:H95">
    <cfRule type="colorScale" priority="3">
      <colorScale>
        <cfvo type="min"/>
        <cfvo type="max"/>
        <color rgb="FFFFFFFF"/>
        <color rgb="FFE67C73"/>
      </colorScale>
    </cfRule>
  </conditionalFormatting>
  <conditionalFormatting sqref="C17:D95">
    <cfRule type="colorScale" priority="4">
      <colorScale>
        <cfvo type="min"/>
        <cfvo type="max"/>
        <color rgb="FFFFFFFF"/>
        <color rgb="FFE67C73"/>
      </colorScale>
    </cfRule>
  </conditionalFormatting>
  <conditionalFormatting sqref="Q15:Q26 O16:O26 R16:R26 H17:H95 L17:L95">
    <cfRule type="containsText" dxfId="0" priority="5" operator="containsText" text="A">
      <formula>NOT(ISERROR(SEARCH(("A"),(Q15))))</formula>
    </cfRule>
  </conditionalFormatting>
  <conditionalFormatting sqref="Q15:Q26 O16:O26 R16:R24 H17:H95 L17:L95">
    <cfRule type="containsText" dxfId="1" priority="6" operator="containsText" text="B">
      <formula>NOT(ISERROR(SEARCH(("B"),(Q15))))</formula>
    </cfRule>
  </conditionalFormatting>
  <conditionalFormatting sqref="Q15:Q26 O16:O26 R16:R26 H17:H95 L17:L95">
    <cfRule type="containsText" dxfId="2" priority="7" operator="containsText" text="C">
      <formula>NOT(ISERROR(SEARCH(("C"),(Q15))))</formula>
    </cfRule>
  </conditionalFormatting>
  <conditionalFormatting sqref="Q15:Q26 O16:O26 R16:R26 H17:H95 L17:L95">
    <cfRule type="containsText" dxfId="4" priority="8" operator="containsText" text="E">
      <formula>NOT(ISERROR(SEARCH(("E"),(Q15))))</formula>
    </cfRule>
  </conditionalFormatting>
  <conditionalFormatting sqref="R14:R26 P15:P26 M16:O26 A17:A95 F17:F95 J17:J95 L17:L95 Q17:Q26">
    <cfRule type="containsText" dxfId="5" priority="9" operator="containsText" text="Campo Grande">
      <formula>NOT(ISERROR(SEARCH(("Campo Grande"),(R14))))</formula>
    </cfRule>
  </conditionalFormatting>
  <conditionalFormatting sqref="Q15:Q26 O16:O26 R16:R26 H17:H95">
    <cfRule type="containsText" dxfId="6" priority="10" operator="containsText" text="F">
      <formula>NOT(ISERROR(SEARCH(("F"),(Q15))))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7C7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8.13"/>
    <col customWidth="1" min="10" max="10" width="15.5"/>
    <col customWidth="1" min="11" max="12" width="13.38"/>
  </cols>
  <sheetData>
    <row r="1">
      <c r="A1" s="35" t="s">
        <v>5</v>
      </c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</row>
    <row r="2"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</row>
    <row r="3"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</row>
    <row r="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144"/>
      <c r="R5" s="144"/>
      <c r="S5" s="144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</row>
    <row r="6">
      <c r="A6" s="176"/>
      <c r="B6" s="176"/>
      <c r="C6" s="177"/>
      <c r="D6" s="177"/>
      <c r="E6" s="178"/>
      <c r="F6" s="50"/>
      <c r="G6" s="50"/>
      <c r="H6" s="50"/>
      <c r="I6" s="50"/>
      <c r="J6" s="50"/>
      <c r="K6" s="50"/>
      <c r="L6" s="50"/>
      <c r="M6" s="50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</row>
    <row r="7" ht="18.0" customHeight="1">
      <c r="A7" s="122"/>
      <c r="C7" s="147"/>
      <c r="E7" s="180" t="s">
        <v>104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2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</row>
    <row r="8">
      <c r="E8" s="180">
        <v>0.2</v>
      </c>
      <c r="F8" s="42"/>
      <c r="G8" s="180">
        <v>0.1</v>
      </c>
      <c r="H8" s="42"/>
      <c r="I8" s="180">
        <v>0.3</v>
      </c>
      <c r="J8" s="42"/>
      <c r="K8" s="180">
        <v>0.3</v>
      </c>
      <c r="L8" s="42"/>
      <c r="M8" s="180">
        <v>0.1</v>
      </c>
      <c r="N8" s="42"/>
      <c r="O8" s="180">
        <f>SUM(E8:N8)</f>
        <v>1</v>
      </c>
      <c r="P8" s="42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</row>
    <row r="9">
      <c r="E9" s="181" t="s">
        <v>233</v>
      </c>
      <c r="F9" s="64"/>
      <c r="G9" s="181" t="s">
        <v>234</v>
      </c>
      <c r="H9" s="64"/>
      <c r="I9" s="181" t="s">
        <v>235</v>
      </c>
      <c r="J9" s="64"/>
      <c r="K9" s="181" t="s">
        <v>236</v>
      </c>
      <c r="L9" s="64"/>
      <c r="M9" s="181" t="s">
        <v>237</v>
      </c>
      <c r="N9" s="64"/>
      <c r="O9" s="182" t="s">
        <v>120</v>
      </c>
      <c r="P9" s="64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</row>
    <row r="10">
      <c r="E10" s="183"/>
      <c r="F10" s="56"/>
      <c r="G10" s="183"/>
      <c r="H10" s="56"/>
      <c r="I10" s="183"/>
      <c r="J10" s="56"/>
      <c r="K10" s="183"/>
      <c r="L10" s="56"/>
      <c r="M10" s="183"/>
      <c r="N10" s="56"/>
      <c r="O10" s="183"/>
      <c r="P10" s="56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</row>
    <row r="11" ht="17.25" customHeight="1">
      <c r="A11" s="122"/>
      <c r="B11" s="122"/>
      <c r="C11" s="184"/>
      <c r="D11" s="184"/>
      <c r="E11" s="184"/>
      <c r="F11" s="184"/>
      <c r="G11" s="184"/>
      <c r="H11" s="185"/>
      <c r="I11" s="122"/>
      <c r="J11" s="185"/>
      <c r="K11" s="122"/>
      <c r="L11" s="185"/>
      <c r="M11" s="186"/>
      <c r="N11" s="185"/>
      <c r="O11" s="185"/>
      <c r="P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</row>
    <row r="12">
      <c r="A12" s="187" t="s">
        <v>113</v>
      </c>
      <c r="B12" s="187" t="s">
        <v>114</v>
      </c>
      <c r="C12" s="188">
        <f>L12-2*J12</f>
        <v>-1.104147863</v>
      </c>
      <c r="D12" s="188">
        <f>L12-J12</f>
        <v>-0.5520739313</v>
      </c>
      <c r="E12" s="188">
        <f>L12</f>
        <v>0</v>
      </c>
      <c r="F12" s="188">
        <f>L12+J12</f>
        <v>0.5520739313</v>
      </c>
      <c r="G12" s="188">
        <f>L12+2*J12</f>
        <v>1.104147863</v>
      </c>
      <c r="H12" s="189"/>
      <c r="I12" s="187" t="s">
        <v>115</v>
      </c>
      <c r="J12" s="189">
        <f>STDEV(B17:B95)</f>
        <v>0.5520739313</v>
      </c>
      <c r="K12" s="187" t="s">
        <v>116</v>
      </c>
      <c r="L12" s="190">
        <f>AVERAGE(B17:B95)</f>
        <v>0</v>
      </c>
      <c r="M12" s="189"/>
      <c r="N12" s="189"/>
      <c r="O12" s="189"/>
      <c r="P12" s="189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</row>
    <row r="13">
      <c r="A13" s="185"/>
      <c r="B13" s="185"/>
      <c r="C13" s="184"/>
      <c r="D13" s="185"/>
      <c r="E13" s="185"/>
      <c r="F13" s="67"/>
      <c r="G13" s="67"/>
      <c r="H13" s="67"/>
      <c r="I13" s="67"/>
      <c r="J13" s="67"/>
      <c r="K13" s="67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</row>
    <row r="14">
      <c r="A14" s="185"/>
      <c r="B14" s="185"/>
      <c r="C14" s="185"/>
      <c r="D14" s="185"/>
      <c r="E14" s="185"/>
      <c r="F14" s="192"/>
      <c r="G14" s="185"/>
      <c r="H14" s="185"/>
      <c r="I14" s="185"/>
      <c r="J14" s="185"/>
      <c r="K14" s="185"/>
      <c r="L14" s="58" t="s">
        <v>121</v>
      </c>
      <c r="M14" s="41"/>
      <c r="N14" s="41"/>
      <c r="O14" s="42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</row>
    <row r="15" ht="28.5" customHeight="1">
      <c r="A15" s="176"/>
      <c r="B15" s="193"/>
      <c r="C15" s="50"/>
      <c r="D15" s="62" t="s">
        <v>122</v>
      </c>
      <c r="E15" s="63"/>
      <c r="F15" s="64"/>
      <c r="G15" s="177"/>
      <c r="H15" s="58" t="s">
        <v>123</v>
      </c>
      <c r="I15" s="41"/>
      <c r="J15" s="42"/>
      <c r="K15" s="177"/>
      <c r="L15" s="65" t="s">
        <v>124</v>
      </c>
      <c r="M15" s="66" t="s">
        <v>125</v>
      </c>
      <c r="N15" s="65" t="s">
        <v>126</v>
      </c>
      <c r="O15" s="66" t="s">
        <v>125</v>
      </c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</row>
    <row r="16">
      <c r="A16" s="70" t="s">
        <v>23</v>
      </c>
      <c r="B16" s="71" t="s">
        <v>127</v>
      </c>
      <c r="C16" s="194"/>
      <c r="D16" s="70" t="s">
        <v>23</v>
      </c>
      <c r="E16" s="68" t="s">
        <v>128</v>
      </c>
      <c r="F16" s="71" t="s">
        <v>127</v>
      </c>
      <c r="G16" s="177"/>
      <c r="H16" s="70" t="s">
        <v>23</v>
      </c>
      <c r="I16" s="68" t="s">
        <v>238</v>
      </c>
      <c r="J16" s="71" t="s">
        <v>127</v>
      </c>
      <c r="K16" s="177"/>
      <c r="L16" s="72" t="s">
        <v>130</v>
      </c>
      <c r="M16" s="73" t="str">
        <f t="shared" ref="M16:M26" si="1">VLOOKUP(L16,B$98:C$177,2,0)</f>
        <v>D</v>
      </c>
      <c r="N16" s="74" t="s">
        <v>132</v>
      </c>
      <c r="O16" s="73" t="str">
        <f t="shared" ref="O16:O24" si="2">VLOOKUP(N16,H$98:I$177,2,0)</f>
        <v>D</v>
      </c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</row>
    <row r="17">
      <c r="A17" s="132" t="s">
        <v>133</v>
      </c>
      <c r="B17" s="195">
        <f>'Result. Regiões'!BH3</f>
        <v>-0.7881471939</v>
      </c>
      <c r="C17" s="196"/>
      <c r="D17" s="125" t="str">
        <f t="shared" ref="D17:D95" si="3">A17</f>
        <v>Água Clara</v>
      </c>
      <c r="E17" s="126" t="s">
        <v>134</v>
      </c>
      <c r="F17" s="197" t="str">
        <f t="shared" ref="F17:F95" si="4">IF(B17&lt;=$C$12,"F",IF(B17&lt;=$D$12,"E",IF(B17&lt;=$E$12,"D",IF(B17&lt;=$F$12,"C",IF(B17&lt;=$G$12,"B","A")))))</f>
        <v>E</v>
      </c>
      <c r="G17" s="198"/>
      <c r="H17" s="132" t="str">
        <f t="shared" ref="H17:H95" si="5">A17</f>
        <v>Água Clara</v>
      </c>
      <c r="I17" s="133" t="s">
        <v>135</v>
      </c>
      <c r="J17" s="199" t="str">
        <f t="shared" ref="J17:J95" si="6">IF(B17&lt;=$C$12,"F",IF(B17&lt;=$D$12,"E",IF(B17&lt;=$E$12,"D",IF(B17&lt;=$F$12,"C",IF(B17&lt;=$G$12,"B","A")))))</f>
        <v>E</v>
      </c>
      <c r="K17" s="177"/>
      <c r="L17" s="81" t="s">
        <v>136</v>
      </c>
      <c r="M17" s="73" t="str">
        <f t="shared" si="1"/>
        <v>C</v>
      </c>
      <c r="N17" s="83" t="s">
        <v>138</v>
      </c>
      <c r="O17" s="73" t="str">
        <f t="shared" si="2"/>
        <v>C</v>
      </c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</row>
    <row r="18">
      <c r="A18" s="125" t="s">
        <v>139</v>
      </c>
      <c r="B18" s="200">
        <f>'Result. Regiões'!BH4</f>
        <v>0.8235739576</v>
      </c>
      <c r="C18" s="196"/>
      <c r="D18" s="125" t="str">
        <f t="shared" si="3"/>
        <v>Alcinópolis</v>
      </c>
      <c r="E18" s="126" t="s">
        <v>140</v>
      </c>
      <c r="F18" s="201" t="str">
        <f t="shared" si="4"/>
        <v>B</v>
      </c>
      <c r="G18" s="177"/>
      <c r="H18" s="125" t="str">
        <f t="shared" si="5"/>
        <v>Alcinópolis</v>
      </c>
      <c r="I18" s="126" t="s">
        <v>141</v>
      </c>
      <c r="J18" s="202" t="str">
        <f t="shared" si="6"/>
        <v>B</v>
      </c>
      <c r="K18" s="177"/>
      <c r="L18" s="81" t="s">
        <v>142</v>
      </c>
      <c r="M18" s="73" t="str">
        <f t="shared" si="1"/>
        <v>C</v>
      </c>
      <c r="N18" s="83" t="s">
        <v>143</v>
      </c>
      <c r="O18" s="73" t="str">
        <f t="shared" si="2"/>
        <v>C</v>
      </c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</row>
    <row r="19">
      <c r="A19" s="125" t="s">
        <v>144</v>
      </c>
      <c r="B19" s="200">
        <f>'Result. Regiões'!BH5</f>
        <v>-0.3139331747</v>
      </c>
      <c r="C19" s="196"/>
      <c r="D19" s="125" t="str">
        <f t="shared" si="3"/>
        <v>Amambai</v>
      </c>
      <c r="E19" s="126" t="s">
        <v>145</v>
      </c>
      <c r="F19" s="201" t="str">
        <f t="shared" si="4"/>
        <v>D</v>
      </c>
      <c r="G19" s="177"/>
      <c r="H19" s="125" t="str">
        <f t="shared" si="5"/>
        <v>Amambai</v>
      </c>
      <c r="I19" s="126" t="s">
        <v>146</v>
      </c>
      <c r="J19" s="202" t="str">
        <f t="shared" si="6"/>
        <v>D</v>
      </c>
      <c r="K19" s="177"/>
      <c r="L19" s="81" t="s">
        <v>140</v>
      </c>
      <c r="M19" s="73" t="str">
        <f t="shared" si="1"/>
        <v>C</v>
      </c>
      <c r="N19" s="83" t="s">
        <v>135</v>
      </c>
      <c r="O19" s="73" t="str">
        <f t="shared" si="2"/>
        <v>C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</row>
    <row r="20">
      <c r="A20" s="125" t="s">
        <v>147</v>
      </c>
      <c r="B20" s="200">
        <f>'Result. Regiões'!BH6</f>
        <v>-0.3838439602</v>
      </c>
      <c r="C20" s="196"/>
      <c r="D20" s="125" t="str">
        <f t="shared" si="3"/>
        <v>Anastácio</v>
      </c>
      <c r="E20" s="126" t="s">
        <v>130</v>
      </c>
      <c r="F20" s="201" t="str">
        <f t="shared" si="4"/>
        <v>D</v>
      </c>
      <c r="G20" s="177"/>
      <c r="H20" s="125" t="str">
        <f t="shared" si="5"/>
        <v>Anastácio</v>
      </c>
      <c r="I20" s="126" t="s">
        <v>132</v>
      </c>
      <c r="J20" s="202" t="str">
        <f t="shared" si="6"/>
        <v>D</v>
      </c>
      <c r="K20" s="177"/>
      <c r="L20" s="81" t="s">
        <v>148</v>
      </c>
      <c r="M20" s="73" t="str">
        <f t="shared" si="1"/>
        <v>C</v>
      </c>
      <c r="N20" s="83" t="s">
        <v>149</v>
      </c>
      <c r="O20" s="73" t="str">
        <f t="shared" si="2"/>
        <v>C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</row>
    <row r="21">
      <c r="A21" s="125" t="s">
        <v>150</v>
      </c>
      <c r="B21" s="200">
        <f>'Result. Regiões'!BH7</f>
        <v>0.1047613977</v>
      </c>
      <c r="C21" s="196"/>
      <c r="D21" s="125" t="str">
        <f t="shared" si="3"/>
        <v>Anaurilândia</v>
      </c>
      <c r="E21" s="126" t="s">
        <v>151</v>
      </c>
      <c r="F21" s="201" t="str">
        <f t="shared" si="4"/>
        <v>C</v>
      </c>
      <c r="G21" s="177"/>
      <c r="H21" s="125" t="str">
        <f t="shared" si="5"/>
        <v>Anaurilândia</v>
      </c>
      <c r="I21" s="126" t="s">
        <v>152</v>
      </c>
      <c r="J21" s="202" t="str">
        <f t="shared" si="6"/>
        <v>C</v>
      </c>
      <c r="K21" s="177"/>
      <c r="L21" s="81" t="s">
        <v>153</v>
      </c>
      <c r="M21" s="73" t="str">
        <f t="shared" si="1"/>
        <v>D</v>
      </c>
      <c r="N21" s="83" t="s">
        <v>141</v>
      </c>
      <c r="O21" s="73" t="str">
        <f t="shared" si="2"/>
        <v>C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</row>
    <row r="22">
      <c r="A22" s="125" t="s">
        <v>154</v>
      </c>
      <c r="B22" s="203">
        <f>'Result. Regiões'!BH8</f>
        <v>-0.4898978268</v>
      </c>
      <c r="C22" s="196"/>
      <c r="D22" s="125" t="str">
        <f t="shared" si="3"/>
        <v>Angélica</v>
      </c>
      <c r="E22" s="126" t="s">
        <v>151</v>
      </c>
      <c r="F22" s="204" t="str">
        <f t="shared" si="4"/>
        <v>D</v>
      </c>
      <c r="G22" s="177"/>
      <c r="H22" s="125" t="str">
        <f t="shared" si="5"/>
        <v>Angélica</v>
      </c>
      <c r="I22" s="126" t="s">
        <v>152</v>
      </c>
      <c r="J22" s="202" t="str">
        <f t="shared" si="6"/>
        <v>D</v>
      </c>
      <c r="K22" s="177"/>
      <c r="L22" s="81" t="s">
        <v>155</v>
      </c>
      <c r="M22" s="73" t="str">
        <f t="shared" si="1"/>
        <v>D</v>
      </c>
      <c r="N22" s="83" t="s">
        <v>156</v>
      </c>
      <c r="O22" s="73" t="str">
        <f t="shared" si="2"/>
        <v>C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</row>
    <row r="23">
      <c r="A23" s="132" t="s">
        <v>157</v>
      </c>
      <c r="B23" s="200">
        <f>'Result. Regiões'!BH9</f>
        <v>0.01198434637</v>
      </c>
      <c r="C23" s="196"/>
      <c r="D23" s="132" t="str">
        <f t="shared" si="3"/>
        <v>Antônio João</v>
      </c>
      <c r="E23" s="133" t="s">
        <v>145</v>
      </c>
      <c r="F23" s="201" t="str">
        <f t="shared" si="4"/>
        <v>C</v>
      </c>
      <c r="G23" s="177"/>
      <c r="H23" s="125" t="str">
        <f t="shared" si="5"/>
        <v>Antônio João</v>
      </c>
      <c r="I23" s="126" t="s">
        <v>146</v>
      </c>
      <c r="J23" s="202" t="str">
        <f t="shared" si="6"/>
        <v>C</v>
      </c>
      <c r="K23" s="177"/>
      <c r="L23" s="81" t="s">
        <v>151</v>
      </c>
      <c r="M23" s="73" t="str">
        <f t="shared" si="1"/>
        <v>C</v>
      </c>
      <c r="N23" s="83" t="s">
        <v>152</v>
      </c>
      <c r="O23" s="73" t="str">
        <f t="shared" si="2"/>
        <v>C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</row>
    <row r="24">
      <c r="A24" s="125" t="s">
        <v>158</v>
      </c>
      <c r="B24" s="200">
        <f>'Result. Regiões'!BH10</f>
        <v>-0.5645726186</v>
      </c>
      <c r="C24" s="196"/>
      <c r="D24" s="125" t="str">
        <f t="shared" si="3"/>
        <v>Aparecida do Taboado</v>
      </c>
      <c r="E24" s="126" t="s">
        <v>159</v>
      </c>
      <c r="F24" s="201" t="str">
        <f t="shared" si="4"/>
        <v>E</v>
      </c>
      <c r="G24" s="177"/>
      <c r="H24" s="125" t="str">
        <f t="shared" si="5"/>
        <v>Aparecida do Taboado</v>
      </c>
      <c r="I24" s="126" t="s">
        <v>149</v>
      </c>
      <c r="J24" s="202" t="str">
        <f t="shared" si="6"/>
        <v>E</v>
      </c>
      <c r="K24" s="177"/>
      <c r="L24" s="81" t="s">
        <v>159</v>
      </c>
      <c r="M24" s="73" t="str">
        <f t="shared" si="1"/>
        <v>C</v>
      </c>
      <c r="N24" s="92" t="s">
        <v>146</v>
      </c>
      <c r="O24" s="73" t="str">
        <f t="shared" si="2"/>
        <v>D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</row>
    <row r="25">
      <c r="A25" s="125" t="s">
        <v>130</v>
      </c>
      <c r="B25" s="200">
        <f>'Result. Regiões'!BH11</f>
        <v>0.2511811752</v>
      </c>
      <c r="C25" s="196"/>
      <c r="D25" s="125" t="str">
        <f t="shared" si="3"/>
        <v>Aquidauana</v>
      </c>
      <c r="E25" s="126" t="s">
        <v>130</v>
      </c>
      <c r="F25" s="201" t="str">
        <f t="shared" si="4"/>
        <v>C</v>
      </c>
      <c r="G25" s="177"/>
      <c r="H25" s="125" t="str">
        <f t="shared" si="5"/>
        <v>Aquidauana</v>
      </c>
      <c r="I25" s="126" t="s">
        <v>132</v>
      </c>
      <c r="J25" s="202" t="str">
        <f t="shared" si="6"/>
        <v>C</v>
      </c>
      <c r="K25" s="177"/>
      <c r="L25" s="81" t="s">
        <v>145</v>
      </c>
      <c r="M25" s="73" t="str">
        <f t="shared" si="1"/>
        <v>D</v>
      </c>
      <c r="N25" s="95"/>
      <c r="O25" s="93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</row>
    <row r="26">
      <c r="A26" s="125" t="s">
        <v>161</v>
      </c>
      <c r="B26" s="200">
        <f>'Result. Regiões'!BH12</f>
        <v>0.0653849438</v>
      </c>
      <c r="C26" s="196"/>
      <c r="D26" s="125" t="str">
        <f t="shared" si="3"/>
        <v>Aral Moreira</v>
      </c>
      <c r="E26" s="126" t="s">
        <v>145</v>
      </c>
      <c r="F26" s="201" t="str">
        <f t="shared" si="4"/>
        <v>C</v>
      </c>
      <c r="G26" s="177"/>
      <c r="H26" s="125" t="str">
        <f t="shared" si="5"/>
        <v>Aral Moreira</v>
      </c>
      <c r="I26" s="126" t="s">
        <v>146</v>
      </c>
      <c r="J26" s="202" t="str">
        <f t="shared" si="6"/>
        <v>C</v>
      </c>
      <c r="K26" s="177"/>
      <c r="L26" s="96" t="s">
        <v>134</v>
      </c>
      <c r="M26" s="205" t="str">
        <f t="shared" si="1"/>
        <v>C</v>
      </c>
      <c r="N26" s="98"/>
      <c r="O26" s="99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</row>
    <row r="27">
      <c r="A27" s="125" t="s">
        <v>162</v>
      </c>
      <c r="B27" s="200">
        <f>'Result. Regiões'!BH13</f>
        <v>-0.2810422174</v>
      </c>
      <c r="C27" s="196"/>
      <c r="D27" s="125" t="str">
        <f t="shared" si="3"/>
        <v>Bandeirantes</v>
      </c>
      <c r="E27" s="126" t="s">
        <v>136</v>
      </c>
      <c r="F27" s="201" t="str">
        <f t="shared" si="4"/>
        <v>D</v>
      </c>
      <c r="G27" s="177"/>
      <c r="H27" s="127" t="str">
        <f t="shared" si="5"/>
        <v>Bandeirantes</v>
      </c>
      <c r="I27" s="128" t="s">
        <v>138</v>
      </c>
      <c r="J27" s="204" t="str">
        <f t="shared" si="6"/>
        <v>D</v>
      </c>
      <c r="K27" s="177"/>
      <c r="L27" s="177"/>
      <c r="M27" s="177"/>
      <c r="N27" s="177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</row>
    <row r="28">
      <c r="A28" s="125" t="s">
        <v>163</v>
      </c>
      <c r="B28" s="200">
        <f>'Result. Regiões'!BH14</f>
        <v>0.148683253</v>
      </c>
      <c r="C28" s="196"/>
      <c r="D28" s="125" t="str">
        <f t="shared" si="3"/>
        <v>Bataguassu</v>
      </c>
      <c r="E28" s="126" t="s">
        <v>134</v>
      </c>
      <c r="F28" s="201" t="str">
        <f t="shared" si="4"/>
        <v>C</v>
      </c>
      <c r="G28" s="177"/>
      <c r="H28" s="132" t="str">
        <f t="shared" si="5"/>
        <v>Bataguassu</v>
      </c>
      <c r="I28" s="133" t="s">
        <v>135</v>
      </c>
      <c r="J28" s="201" t="str">
        <f t="shared" si="6"/>
        <v>C</v>
      </c>
      <c r="K28" s="177"/>
      <c r="L28" s="177"/>
      <c r="M28" s="177"/>
      <c r="N28" s="206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</row>
    <row r="29">
      <c r="A29" s="125" t="s">
        <v>164</v>
      </c>
      <c r="B29" s="200">
        <f>'Result. Regiões'!BH15</f>
        <v>0.2652776361</v>
      </c>
      <c r="C29" s="196"/>
      <c r="D29" s="125" t="str">
        <f t="shared" si="3"/>
        <v>Batayporã</v>
      </c>
      <c r="E29" s="126" t="s">
        <v>151</v>
      </c>
      <c r="F29" s="201" t="str">
        <f t="shared" si="4"/>
        <v>C</v>
      </c>
      <c r="G29" s="177"/>
      <c r="H29" s="125" t="str">
        <f t="shared" si="5"/>
        <v>Batayporã</v>
      </c>
      <c r="I29" s="126" t="s">
        <v>152</v>
      </c>
      <c r="J29" s="201" t="str">
        <f t="shared" si="6"/>
        <v>C</v>
      </c>
      <c r="K29" s="177"/>
      <c r="L29" s="177"/>
      <c r="M29" s="177"/>
      <c r="N29" s="177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</row>
    <row r="30">
      <c r="A30" s="125" t="s">
        <v>165</v>
      </c>
      <c r="B30" s="200">
        <f>'Result. Regiões'!BH16</f>
        <v>-0.1723908566</v>
      </c>
      <c r="C30" s="196"/>
      <c r="D30" s="125" t="str">
        <f t="shared" si="3"/>
        <v>Bela Vista</v>
      </c>
      <c r="E30" s="126" t="s">
        <v>153</v>
      </c>
      <c r="F30" s="201" t="str">
        <f t="shared" si="4"/>
        <v>D</v>
      </c>
      <c r="G30" s="177"/>
      <c r="H30" s="125" t="str">
        <f t="shared" si="5"/>
        <v>Bela Vista</v>
      </c>
      <c r="I30" s="126" t="s">
        <v>132</v>
      </c>
      <c r="J30" s="201" t="str">
        <f t="shared" si="6"/>
        <v>D</v>
      </c>
      <c r="K30" s="177"/>
      <c r="L30" s="177"/>
      <c r="M30" s="177"/>
      <c r="N30" s="177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</row>
    <row r="31">
      <c r="A31" s="125" t="s">
        <v>166</v>
      </c>
      <c r="B31" s="200">
        <f>'Result. Regiões'!BH17</f>
        <v>0.4129404995</v>
      </c>
      <c r="C31" s="196"/>
      <c r="D31" s="125" t="str">
        <f t="shared" si="3"/>
        <v>Bodoquena</v>
      </c>
      <c r="E31" s="126" t="s">
        <v>130</v>
      </c>
      <c r="F31" s="201" t="str">
        <f t="shared" si="4"/>
        <v>C</v>
      </c>
      <c r="G31" s="177"/>
      <c r="H31" s="125" t="str">
        <f t="shared" si="5"/>
        <v>Bodoquena</v>
      </c>
      <c r="I31" s="126" t="s">
        <v>132</v>
      </c>
      <c r="J31" s="201" t="str">
        <f t="shared" si="6"/>
        <v>C</v>
      </c>
      <c r="K31" s="177"/>
      <c r="L31" s="177"/>
      <c r="M31" s="177"/>
      <c r="N31" s="177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</row>
    <row r="32">
      <c r="A32" s="125" t="s">
        <v>167</v>
      </c>
      <c r="B32" s="200">
        <f>'Result. Regiões'!BH18</f>
        <v>-0.5083600256</v>
      </c>
      <c r="C32" s="196"/>
      <c r="D32" s="125" t="str">
        <f t="shared" si="3"/>
        <v>Bonito</v>
      </c>
      <c r="E32" s="126" t="s">
        <v>153</v>
      </c>
      <c r="F32" s="201" t="str">
        <f t="shared" si="4"/>
        <v>D</v>
      </c>
      <c r="G32" s="177"/>
      <c r="H32" s="125" t="str">
        <f t="shared" si="5"/>
        <v>Bonito</v>
      </c>
      <c r="I32" s="126" t="s">
        <v>132</v>
      </c>
      <c r="J32" s="201" t="str">
        <f t="shared" si="6"/>
        <v>D</v>
      </c>
      <c r="K32" s="177"/>
      <c r="L32" s="177"/>
      <c r="M32" s="177"/>
      <c r="N32" s="177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</row>
    <row r="33">
      <c r="A33" s="125" t="s">
        <v>168</v>
      </c>
      <c r="B33" s="200">
        <f>'Result. Regiões'!BH19</f>
        <v>0.3053905085</v>
      </c>
      <c r="C33" s="196"/>
      <c r="D33" s="125" t="str">
        <f t="shared" si="3"/>
        <v>Brasilândia</v>
      </c>
      <c r="E33" s="126" t="s">
        <v>134</v>
      </c>
      <c r="F33" s="201" t="str">
        <f t="shared" si="4"/>
        <v>C</v>
      </c>
      <c r="G33" s="177"/>
      <c r="H33" s="125" t="str">
        <f t="shared" si="5"/>
        <v>Brasilândia</v>
      </c>
      <c r="I33" s="126" t="s">
        <v>135</v>
      </c>
      <c r="J33" s="201" t="str">
        <f t="shared" si="6"/>
        <v>C</v>
      </c>
      <c r="K33" s="177"/>
      <c r="L33" s="177"/>
      <c r="M33" s="177"/>
      <c r="N33" s="177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</row>
    <row r="34">
      <c r="A34" s="125" t="s">
        <v>169</v>
      </c>
      <c r="B34" s="200">
        <f>'Result. Regiões'!BH20</f>
        <v>-0.8604062051</v>
      </c>
      <c r="C34" s="196"/>
      <c r="D34" s="125" t="str">
        <f t="shared" si="3"/>
        <v>Caarapó</v>
      </c>
      <c r="E34" s="126" t="s">
        <v>148</v>
      </c>
      <c r="F34" s="201" t="str">
        <f t="shared" si="4"/>
        <v>E</v>
      </c>
      <c r="G34" s="177"/>
      <c r="H34" s="125" t="str">
        <f t="shared" si="5"/>
        <v>Caarapó</v>
      </c>
      <c r="I34" s="126" t="s">
        <v>143</v>
      </c>
      <c r="J34" s="201" t="str">
        <f t="shared" si="6"/>
        <v>E</v>
      </c>
      <c r="K34" s="177"/>
      <c r="L34" s="177"/>
      <c r="M34" s="177"/>
      <c r="N34" s="177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</row>
    <row r="35">
      <c r="A35" s="125" t="s">
        <v>170</v>
      </c>
      <c r="B35" s="200">
        <f>'Result. Regiões'!BH21</f>
        <v>-0.1800996217</v>
      </c>
      <c r="C35" s="196"/>
      <c r="D35" s="125" t="str">
        <f t="shared" si="3"/>
        <v>Camapuã</v>
      </c>
      <c r="E35" s="126" t="s">
        <v>136</v>
      </c>
      <c r="F35" s="202" t="str">
        <f t="shared" si="4"/>
        <v>D</v>
      </c>
      <c r="G35" s="177"/>
      <c r="H35" s="125" t="str">
        <f t="shared" si="5"/>
        <v>Camapuã</v>
      </c>
      <c r="I35" s="126" t="s">
        <v>138</v>
      </c>
      <c r="J35" s="201" t="str">
        <f t="shared" si="6"/>
        <v>D</v>
      </c>
      <c r="K35" s="177"/>
      <c r="L35" s="177"/>
      <c r="M35" s="177"/>
      <c r="N35" s="177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</row>
    <row r="36">
      <c r="A36" s="125" t="s">
        <v>136</v>
      </c>
      <c r="B36" s="207">
        <f>'Result. Regiões'!BH22</f>
        <v>1.809809329</v>
      </c>
      <c r="C36" s="208"/>
      <c r="D36" s="125" t="str">
        <f t="shared" si="3"/>
        <v>Campo Grande</v>
      </c>
      <c r="E36" s="126" t="s">
        <v>136</v>
      </c>
      <c r="F36" s="202" t="str">
        <f t="shared" si="4"/>
        <v>A</v>
      </c>
      <c r="G36" s="177"/>
      <c r="H36" s="125" t="str">
        <f t="shared" si="5"/>
        <v>Campo Grande</v>
      </c>
      <c r="I36" s="126" t="s">
        <v>138</v>
      </c>
      <c r="J36" s="201" t="str">
        <f t="shared" si="6"/>
        <v>A</v>
      </c>
      <c r="K36" s="177"/>
      <c r="L36" s="177"/>
      <c r="M36" s="177"/>
      <c r="N36" s="177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</row>
    <row r="37">
      <c r="A37" s="125" t="s">
        <v>171</v>
      </c>
      <c r="B37" s="207">
        <f>'Result. Regiões'!BH23</f>
        <v>0.1825340271</v>
      </c>
      <c r="C37" s="196"/>
      <c r="D37" s="125" t="str">
        <f t="shared" si="3"/>
        <v>Caracol</v>
      </c>
      <c r="E37" s="126" t="s">
        <v>153</v>
      </c>
      <c r="F37" s="201" t="str">
        <f t="shared" si="4"/>
        <v>C</v>
      </c>
      <c r="G37" s="177"/>
      <c r="H37" s="125" t="str">
        <f t="shared" si="5"/>
        <v>Caracol</v>
      </c>
      <c r="I37" s="126" t="s">
        <v>132</v>
      </c>
      <c r="J37" s="201" t="str">
        <f t="shared" si="6"/>
        <v>C</v>
      </c>
      <c r="K37" s="177"/>
      <c r="L37" s="177"/>
      <c r="M37" s="177"/>
      <c r="N37" s="177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</row>
    <row r="38">
      <c r="A38" s="125" t="s">
        <v>172</v>
      </c>
      <c r="B38" s="200">
        <f>'Result. Regiões'!BH24</f>
        <v>-0.1507222328</v>
      </c>
      <c r="C38" s="196"/>
      <c r="D38" s="125" t="str">
        <f t="shared" si="3"/>
        <v>Cassilândia</v>
      </c>
      <c r="E38" s="126" t="s">
        <v>159</v>
      </c>
      <c r="F38" s="201" t="str">
        <f t="shared" si="4"/>
        <v>D</v>
      </c>
      <c r="G38" s="177"/>
      <c r="H38" s="127" t="str">
        <f t="shared" si="5"/>
        <v>Cassilândia</v>
      </c>
      <c r="I38" s="128" t="s">
        <v>149</v>
      </c>
      <c r="J38" s="201" t="str">
        <f t="shared" si="6"/>
        <v>D</v>
      </c>
      <c r="K38" s="177"/>
      <c r="L38" s="177"/>
      <c r="M38" s="177"/>
      <c r="N38" s="177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</row>
    <row r="39">
      <c r="A39" s="127" t="s">
        <v>173</v>
      </c>
      <c r="B39" s="200">
        <f>'Result. Regiões'!BH25</f>
        <v>-0.6554551108</v>
      </c>
      <c r="C39" s="196"/>
      <c r="D39" s="127" t="str">
        <f t="shared" si="3"/>
        <v>Chapadão do Sul</v>
      </c>
      <c r="E39" s="128" t="s">
        <v>136</v>
      </c>
      <c r="F39" s="201" t="str">
        <f t="shared" si="4"/>
        <v>E</v>
      </c>
      <c r="G39" s="177"/>
      <c r="H39" s="132" t="str">
        <f t="shared" si="5"/>
        <v>Chapadão do Sul</v>
      </c>
      <c r="I39" s="133" t="s">
        <v>149</v>
      </c>
      <c r="J39" s="197" t="str">
        <f t="shared" si="6"/>
        <v>E</v>
      </c>
      <c r="K39" s="177"/>
      <c r="L39" s="177"/>
      <c r="M39" s="177"/>
      <c r="N39" s="177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3"/>
    </row>
    <row r="40">
      <c r="A40" s="125" t="s">
        <v>174</v>
      </c>
      <c r="B40" s="195">
        <f>'Result. Regiões'!BH26</f>
        <v>0.556598965</v>
      </c>
      <c r="C40" s="196"/>
      <c r="D40" s="125" t="str">
        <f t="shared" si="3"/>
        <v>Corguinho</v>
      </c>
      <c r="E40" s="126" t="s">
        <v>136</v>
      </c>
      <c r="F40" s="197" t="str">
        <f t="shared" si="4"/>
        <v>B</v>
      </c>
      <c r="G40" s="177"/>
      <c r="H40" s="125" t="str">
        <f t="shared" si="5"/>
        <v>Corguinho</v>
      </c>
      <c r="I40" s="126" t="s">
        <v>138</v>
      </c>
      <c r="J40" s="201" t="str">
        <f t="shared" si="6"/>
        <v>B</v>
      </c>
      <c r="K40" s="177"/>
      <c r="L40" s="177"/>
      <c r="M40" s="177"/>
      <c r="N40" s="177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</row>
    <row r="41">
      <c r="A41" s="125" t="s">
        <v>175</v>
      </c>
      <c r="B41" s="203">
        <f>'Result. Regiões'!BH27</f>
        <v>-0.4549675956</v>
      </c>
      <c r="C41" s="196"/>
      <c r="D41" s="125" t="str">
        <f t="shared" si="3"/>
        <v>Coronel Sapucaia</v>
      </c>
      <c r="E41" s="126" t="s">
        <v>145</v>
      </c>
      <c r="F41" s="204" t="str">
        <f t="shared" si="4"/>
        <v>D</v>
      </c>
      <c r="G41" s="177"/>
      <c r="H41" s="125" t="str">
        <f t="shared" si="5"/>
        <v>Coronel Sapucaia</v>
      </c>
      <c r="I41" s="126" t="s">
        <v>146</v>
      </c>
      <c r="J41" s="201" t="str">
        <f t="shared" si="6"/>
        <v>D</v>
      </c>
      <c r="K41" s="177"/>
      <c r="L41" s="177"/>
      <c r="M41" s="177"/>
      <c r="N41" s="177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</row>
    <row r="42">
      <c r="A42" s="132" t="s">
        <v>142</v>
      </c>
      <c r="B42" s="200">
        <f>'Result. Regiões'!BH28</f>
        <v>0.3076542437</v>
      </c>
      <c r="C42" s="196"/>
      <c r="D42" s="132" t="str">
        <f t="shared" si="3"/>
        <v>Corumbá</v>
      </c>
      <c r="E42" s="133" t="s">
        <v>142</v>
      </c>
      <c r="F42" s="201" t="str">
        <f t="shared" si="4"/>
        <v>C</v>
      </c>
      <c r="G42" s="177"/>
      <c r="H42" s="125" t="str">
        <f t="shared" si="5"/>
        <v>Corumbá</v>
      </c>
      <c r="I42" s="126" t="s">
        <v>156</v>
      </c>
      <c r="J42" s="201" t="str">
        <f t="shared" si="6"/>
        <v>C</v>
      </c>
      <c r="K42" s="177"/>
      <c r="L42" s="177"/>
      <c r="M42" s="177"/>
      <c r="N42" s="177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</row>
    <row r="43">
      <c r="A43" s="125" t="s">
        <v>176</v>
      </c>
      <c r="B43" s="200">
        <f>'Result. Regiões'!BH29</f>
        <v>0.6118469746</v>
      </c>
      <c r="C43" s="196"/>
      <c r="D43" s="125" t="str">
        <f t="shared" si="3"/>
        <v>Costa Rica</v>
      </c>
      <c r="E43" s="126" t="s">
        <v>136</v>
      </c>
      <c r="F43" s="201" t="str">
        <f t="shared" si="4"/>
        <v>B</v>
      </c>
      <c r="G43" s="177"/>
      <c r="H43" s="125" t="str">
        <f t="shared" si="5"/>
        <v>Costa Rica</v>
      </c>
      <c r="I43" s="126" t="s">
        <v>149</v>
      </c>
      <c r="J43" s="201" t="str">
        <f t="shared" si="6"/>
        <v>B</v>
      </c>
      <c r="K43" s="177"/>
      <c r="L43" s="177"/>
      <c r="M43" s="177"/>
      <c r="N43" s="126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</row>
    <row r="44">
      <c r="A44" s="125" t="s">
        <v>140</v>
      </c>
      <c r="B44" s="200">
        <f>'Result. Regiões'!BH30</f>
        <v>0.6496639829</v>
      </c>
      <c r="C44" s="196"/>
      <c r="D44" s="125" t="str">
        <f t="shared" si="3"/>
        <v>Coxim</v>
      </c>
      <c r="E44" s="126" t="s">
        <v>140</v>
      </c>
      <c r="F44" s="201" t="str">
        <f t="shared" si="4"/>
        <v>B</v>
      </c>
      <c r="G44" s="177"/>
      <c r="H44" s="125" t="str">
        <f t="shared" si="5"/>
        <v>Coxim</v>
      </c>
      <c r="I44" s="126" t="s">
        <v>141</v>
      </c>
      <c r="J44" s="201" t="str">
        <f t="shared" si="6"/>
        <v>B</v>
      </c>
      <c r="K44" s="177"/>
      <c r="L44" s="177"/>
      <c r="M44" s="177"/>
      <c r="N44" s="126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</row>
    <row r="45">
      <c r="A45" s="125" t="s">
        <v>177</v>
      </c>
      <c r="B45" s="200">
        <f>'Result. Regiões'!BH31</f>
        <v>0.0164205099</v>
      </c>
      <c r="C45" s="196"/>
      <c r="D45" s="125" t="str">
        <f t="shared" si="3"/>
        <v>Deodápolis</v>
      </c>
      <c r="E45" s="126" t="s">
        <v>148</v>
      </c>
      <c r="F45" s="201" t="str">
        <f t="shared" si="4"/>
        <v>C</v>
      </c>
      <c r="G45" s="177"/>
      <c r="H45" s="125" t="str">
        <f t="shared" si="5"/>
        <v>Deodápolis</v>
      </c>
      <c r="I45" s="126" t="s">
        <v>143</v>
      </c>
      <c r="J45" s="201" t="str">
        <f t="shared" si="6"/>
        <v>C</v>
      </c>
      <c r="K45" s="177"/>
      <c r="L45" s="177"/>
      <c r="M45" s="177"/>
      <c r="N45" s="177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</row>
    <row r="46">
      <c r="A46" s="127" t="s">
        <v>178</v>
      </c>
      <c r="B46" s="200">
        <f>'Result. Regiões'!BH32</f>
        <v>-0.05562972754</v>
      </c>
      <c r="C46" s="196"/>
      <c r="D46" s="127" t="str">
        <f t="shared" si="3"/>
        <v>Dois Irmãos do Buriti</v>
      </c>
      <c r="E46" s="128" t="s">
        <v>130</v>
      </c>
      <c r="F46" s="201" t="str">
        <f t="shared" si="4"/>
        <v>D</v>
      </c>
      <c r="G46" s="177"/>
      <c r="H46" s="125" t="str">
        <f t="shared" si="5"/>
        <v>Dois Irmãos do Buriti</v>
      </c>
      <c r="I46" s="126" t="s">
        <v>132</v>
      </c>
      <c r="J46" s="201" t="str">
        <f t="shared" si="6"/>
        <v>D</v>
      </c>
      <c r="K46" s="177"/>
      <c r="L46" s="177"/>
      <c r="M46" s="177"/>
      <c r="N46" s="177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</row>
    <row r="47">
      <c r="A47" s="125" t="s">
        <v>179</v>
      </c>
      <c r="B47" s="195">
        <f>'Result. Regiões'!BH33</f>
        <v>-0.1327676324</v>
      </c>
      <c r="C47" s="196"/>
      <c r="D47" s="125" t="str">
        <f t="shared" si="3"/>
        <v>Douradina</v>
      </c>
      <c r="E47" s="126" t="s">
        <v>148</v>
      </c>
      <c r="F47" s="197" t="str">
        <f t="shared" si="4"/>
        <v>D</v>
      </c>
      <c r="G47" s="177"/>
      <c r="H47" s="125" t="str">
        <f t="shared" si="5"/>
        <v>Douradina</v>
      </c>
      <c r="I47" s="126" t="s">
        <v>143</v>
      </c>
      <c r="J47" s="201" t="str">
        <f t="shared" si="6"/>
        <v>D</v>
      </c>
      <c r="K47" s="177"/>
      <c r="L47" s="177"/>
      <c r="M47" s="177"/>
      <c r="N47" s="177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</row>
    <row r="48">
      <c r="A48" s="125" t="s">
        <v>148</v>
      </c>
      <c r="B48" s="200">
        <f>'Result. Regiões'!BH34</f>
        <v>0.6116939967</v>
      </c>
      <c r="C48" s="196"/>
      <c r="D48" s="125" t="str">
        <f t="shared" si="3"/>
        <v>Dourados</v>
      </c>
      <c r="E48" s="126" t="s">
        <v>148</v>
      </c>
      <c r="F48" s="201" t="str">
        <f t="shared" si="4"/>
        <v>B</v>
      </c>
      <c r="G48" s="177"/>
      <c r="H48" s="125" t="str">
        <f t="shared" si="5"/>
        <v>Dourados</v>
      </c>
      <c r="I48" s="126" t="s">
        <v>143</v>
      </c>
      <c r="J48" s="201" t="str">
        <f t="shared" si="6"/>
        <v>B</v>
      </c>
      <c r="K48" s="177"/>
      <c r="L48" s="177"/>
      <c r="M48" s="177"/>
      <c r="N48" s="177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</row>
    <row r="49">
      <c r="A49" s="125" t="s">
        <v>180</v>
      </c>
      <c r="B49" s="200">
        <f>'Result. Regiões'!BH35</f>
        <v>-0.8873642091</v>
      </c>
      <c r="C49" s="196"/>
      <c r="D49" s="125" t="str">
        <f t="shared" si="3"/>
        <v>Eldorado</v>
      </c>
      <c r="E49" s="126" t="s">
        <v>155</v>
      </c>
      <c r="F49" s="201" t="str">
        <f t="shared" si="4"/>
        <v>E</v>
      </c>
      <c r="G49" s="177"/>
      <c r="H49" s="127" t="str">
        <f t="shared" si="5"/>
        <v>Eldorado</v>
      </c>
      <c r="I49" s="128" t="s">
        <v>146</v>
      </c>
      <c r="J49" s="204" t="str">
        <f t="shared" si="6"/>
        <v>E</v>
      </c>
      <c r="K49" s="177"/>
      <c r="L49" s="177"/>
      <c r="M49" s="177"/>
      <c r="N49" s="177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</row>
    <row r="50">
      <c r="A50" s="125" t="s">
        <v>181</v>
      </c>
      <c r="B50" s="200">
        <f>'Result. Regiões'!BH36</f>
        <v>0.2635651122</v>
      </c>
      <c r="C50" s="196"/>
      <c r="D50" s="125" t="str">
        <f t="shared" si="3"/>
        <v>Fátima do Sul</v>
      </c>
      <c r="E50" s="126" t="s">
        <v>148</v>
      </c>
      <c r="F50" s="201" t="str">
        <f t="shared" si="4"/>
        <v>C</v>
      </c>
      <c r="G50" s="177"/>
      <c r="H50" s="132" t="str">
        <f t="shared" si="5"/>
        <v>Fátima do Sul</v>
      </c>
      <c r="I50" s="115" t="s">
        <v>143</v>
      </c>
      <c r="J50" s="201" t="str">
        <f t="shared" si="6"/>
        <v>C</v>
      </c>
      <c r="K50" s="177"/>
      <c r="L50" s="177"/>
      <c r="M50" s="177"/>
      <c r="N50" s="177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</row>
    <row r="51">
      <c r="A51" s="125" t="s">
        <v>182</v>
      </c>
      <c r="B51" s="200">
        <f>'Result. Regiões'!BH37</f>
        <v>0.5559087914</v>
      </c>
      <c r="C51" s="196"/>
      <c r="D51" s="125" t="str">
        <f t="shared" si="3"/>
        <v>Figueirão</v>
      </c>
      <c r="E51" s="126" t="s">
        <v>136</v>
      </c>
      <c r="F51" s="201" t="str">
        <f t="shared" si="4"/>
        <v>B</v>
      </c>
      <c r="G51" s="177"/>
      <c r="H51" s="125" t="str">
        <f t="shared" si="5"/>
        <v>Figueirão</v>
      </c>
      <c r="I51" s="126" t="s">
        <v>141</v>
      </c>
      <c r="J51" s="201" t="str">
        <f t="shared" si="6"/>
        <v>B</v>
      </c>
      <c r="K51" s="177"/>
      <c r="L51" s="177"/>
      <c r="M51" s="177"/>
      <c r="N51" s="177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</row>
    <row r="52">
      <c r="A52" s="125" t="s">
        <v>183</v>
      </c>
      <c r="B52" s="200">
        <f>'Result. Regiões'!BH38</f>
        <v>-0.4516534568</v>
      </c>
      <c r="C52" s="196"/>
      <c r="D52" s="125" t="str">
        <f t="shared" si="3"/>
        <v>Glória de Dourados</v>
      </c>
      <c r="E52" s="126" t="s">
        <v>148</v>
      </c>
      <c r="F52" s="201" t="str">
        <f t="shared" si="4"/>
        <v>D</v>
      </c>
      <c r="G52" s="177"/>
      <c r="H52" s="125" t="str">
        <f t="shared" si="5"/>
        <v>Glória de Dourados</v>
      </c>
      <c r="I52" s="126" t="s">
        <v>143</v>
      </c>
      <c r="J52" s="201" t="str">
        <f t="shared" si="6"/>
        <v>D</v>
      </c>
      <c r="K52" s="177"/>
      <c r="L52" s="177"/>
      <c r="M52" s="177"/>
      <c r="N52" s="177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</row>
    <row r="53">
      <c r="A53" s="125" t="s">
        <v>184</v>
      </c>
      <c r="B53" s="200">
        <f>'Result. Regiões'!BH39</f>
        <v>-0.5164324981</v>
      </c>
      <c r="C53" s="196"/>
      <c r="D53" s="125" t="str">
        <f t="shared" si="3"/>
        <v>Guia Lopes da Laguna</v>
      </c>
      <c r="E53" s="126" t="s">
        <v>153</v>
      </c>
      <c r="F53" s="201" t="str">
        <f t="shared" si="4"/>
        <v>D</v>
      </c>
      <c r="G53" s="177"/>
      <c r="H53" s="125" t="str">
        <f t="shared" si="5"/>
        <v>Guia Lopes da Laguna</v>
      </c>
      <c r="I53" s="126" t="s">
        <v>132</v>
      </c>
      <c r="J53" s="201" t="str">
        <f t="shared" si="6"/>
        <v>D</v>
      </c>
      <c r="K53" s="177"/>
      <c r="L53" s="177"/>
      <c r="M53" s="177"/>
      <c r="N53" s="177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</row>
    <row r="54">
      <c r="A54" s="125" t="s">
        <v>185</v>
      </c>
      <c r="B54" s="200">
        <f>'Result. Regiões'!BH40</f>
        <v>0.09423608878</v>
      </c>
      <c r="C54" s="196"/>
      <c r="D54" s="125" t="str">
        <f t="shared" si="3"/>
        <v>Iguatemi</v>
      </c>
      <c r="E54" s="126" t="s">
        <v>155</v>
      </c>
      <c r="F54" s="201" t="str">
        <f t="shared" si="4"/>
        <v>C</v>
      </c>
      <c r="G54" s="177"/>
      <c r="H54" s="125" t="str">
        <f t="shared" si="5"/>
        <v>Iguatemi</v>
      </c>
      <c r="I54" s="126" t="s">
        <v>146</v>
      </c>
      <c r="J54" s="201" t="str">
        <f t="shared" si="6"/>
        <v>C</v>
      </c>
      <c r="K54" s="177"/>
      <c r="L54" s="177"/>
      <c r="M54" s="177"/>
      <c r="N54" s="177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</row>
    <row r="55">
      <c r="A55" s="125" t="s">
        <v>186</v>
      </c>
      <c r="B55" s="200">
        <f>'Result. Regiões'!BH41</f>
        <v>1.530144097</v>
      </c>
      <c r="C55" s="196"/>
      <c r="D55" s="125" t="str">
        <f t="shared" si="3"/>
        <v>Inocência</v>
      </c>
      <c r="E55" s="126" t="s">
        <v>159</v>
      </c>
      <c r="F55" s="201" t="str">
        <f t="shared" si="4"/>
        <v>A</v>
      </c>
      <c r="G55" s="177"/>
      <c r="H55" s="127" t="str">
        <f t="shared" si="5"/>
        <v>Inocência</v>
      </c>
      <c r="I55" s="128" t="s">
        <v>149</v>
      </c>
      <c r="J55" s="201" t="str">
        <f t="shared" si="6"/>
        <v>A</v>
      </c>
      <c r="K55" s="177"/>
      <c r="L55" s="177"/>
      <c r="M55" s="177"/>
      <c r="N55" s="177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</row>
    <row r="56">
      <c r="A56" s="125" t="s">
        <v>187</v>
      </c>
      <c r="B56" s="200">
        <f>'Result. Regiões'!BH42</f>
        <v>-0.2323783022</v>
      </c>
      <c r="C56" s="196"/>
      <c r="D56" s="125" t="str">
        <f t="shared" si="3"/>
        <v>Itaporã</v>
      </c>
      <c r="E56" s="126" t="s">
        <v>148</v>
      </c>
      <c r="F56" s="201" t="str">
        <f t="shared" si="4"/>
        <v>D</v>
      </c>
      <c r="G56" s="177"/>
      <c r="H56" s="132" t="str">
        <f t="shared" si="5"/>
        <v>Itaporã</v>
      </c>
      <c r="I56" s="115" t="s">
        <v>143</v>
      </c>
      <c r="J56" s="197" t="str">
        <f t="shared" si="6"/>
        <v>D</v>
      </c>
      <c r="K56" s="177"/>
      <c r="L56" s="177"/>
      <c r="M56" s="177"/>
      <c r="N56" s="177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123"/>
      <c r="AS56" s="123"/>
      <c r="AT56" s="123"/>
    </row>
    <row r="57">
      <c r="A57" s="125" t="s">
        <v>188</v>
      </c>
      <c r="B57" s="203">
        <f>'Result. Regiões'!BH43</f>
        <v>-0.4609122898</v>
      </c>
      <c r="C57" s="196"/>
      <c r="D57" s="125" t="str">
        <f t="shared" si="3"/>
        <v>Itaquiraí</v>
      </c>
      <c r="E57" s="126" t="s">
        <v>155</v>
      </c>
      <c r="F57" s="204" t="str">
        <f t="shared" si="4"/>
        <v>D</v>
      </c>
      <c r="G57" s="177"/>
      <c r="H57" s="125" t="str">
        <f t="shared" si="5"/>
        <v>Itaquiraí</v>
      </c>
      <c r="I57" s="126" t="s">
        <v>146</v>
      </c>
      <c r="J57" s="201" t="str">
        <f t="shared" si="6"/>
        <v>D</v>
      </c>
      <c r="K57" s="177"/>
      <c r="L57" s="177"/>
      <c r="M57" s="177"/>
      <c r="N57" s="177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123"/>
      <c r="AS57" s="123"/>
      <c r="AT57" s="123"/>
    </row>
    <row r="58">
      <c r="A58" s="132" t="s">
        <v>189</v>
      </c>
      <c r="B58" s="200">
        <f>'Result. Regiões'!BH44</f>
        <v>-0.3873366184</v>
      </c>
      <c r="C58" s="196"/>
      <c r="D58" s="132" t="str">
        <f t="shared" si="3"/>
        <v>Ivinhema</v>
      </c>
      <c r="E58" s="133" t="s">
        <v>151</v>
      </c>
      <c r="F58" s="201" t="str">
        <f t="shared" si="4"/>
        <v>D</v>
      </c>
      <c r="G58" s="177"/>
      <c r="H58" s="125" t="str">
        <f t="shared" si="5"/>
        <v>Ivinhema</v>
      </c>
      <c r="I58" s="126" t="s">
        <v>152</v>
      </c>
      <c r="J58" s="201" t="str">
        <f t="shared" si="6"/>
        <v>D</v>
      </c>
      <c r="K58" s="177"/>
      <c r="L58" s="177"/>
      <c r="M58" s="177"/>
      <c r="N58" s="177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</row>
    <row r="59">
      <c r="A59" s="125" t="s">
        <v>190</v>
      </c>
      <c r="B59" s="200">
        <f>'Result. Regiões'!BH45</f>
        <v>-0.3363201589</v>
      </c>
      <c r="C59" s="196"/>
      <c r="D59" s="125" t="str">
        <f t="shared" si="3"/>
        <v>Japorã</v>
      </c>
      <c r="E59" s="126" t="s">
        <v>155</v>
      </c>
      <c r="F59" s="201" t="str">
        <f t="shared" si="4"/>
        <v>D</v>
      </c>
      <c r="G59" s="177"/>
      <c r="H59" s="125" t="str">
        <f t="shared" si="5"/>
        <v>Japorã</v>
      </c>
      <c r="I59" s="126" t="s">
        <v>146</v>
      </c>
      <c r="J59" s="201" t="str">
        <f t="shared" si="6"/>
        <v>D</v>
      </c>
      <c r="K59" s="177"/>
      <c r="L59" s="177"/>
      <c r="M59" s="177"/>
      <c r="N59" s="177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</row>
    <row r="60">
      <c r="A60" s="125" t="s">
        <v>191</v>
      </c>
      <c r="B60" s="200">
        <f>'Result. Regiões'!BH46</f>
        <v>0.008144624109</v>
      </c>
      <c r="C60" s="196"/>
      <c r="D60" s="125" t="str">
        <f t="shared" si="3"/>
        <v>Jaraguari</v>
      </c>
      <c r="E60" s="126" t="s">
        <v>136</v>
      </c>
      <c r="F60" s="201" t="str">
        <f t="shared" si="4"/>
        <v>C</v>
      </c>
      <c r="G60" s="177"/>
      <c r="H60" s="125" t="str">
        <f t="shared" si="5"/>
        <v>Jaraguari</v>
      </c>
      <c r="I60" s="126" t="s">
        <v>138</v>
      </c>
      <c r="J60" s="201" t="str">
        <f t="shared" si="6"/>
        <v>C</v>
      </c>
      <c r="K60" s="177"/>
      <c r="L60" s="177"/>
      <c r="M60" s="177"/>
      <c r="N60" s="177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</row>
    <row r="61">
      <c r="A61" s="125" t="s">
        <v>153</v>
      </c>
      <c r="B61" s="200">
        <f>'Result. Regiões'!BH47</f>
        <v>-0.1795109444</v>
      </c>
      <c r="C61" s="196"/>
      <c r="D61" s="125" t="str">
        <f t="shared" si="3"/>
        <v>Jardim</v>
      </c>
      <c r="E61" s="126" t="s">
        <v>153</v>
      </c>
      <c r="F61" s="201" t="str">
        <f t="shared" si="4"/>
        <v>D</v>
      </c>
      <c r="G61" s="177"/>
      <c r="H61" s="125" t="str">
        <f t="shared" si="5"/>
        <v>Jardim</v>
      </c>
      <c r="I61" s="126" t="s">
        <v>132</v>
      </c>
      <c r="J61" s="201" t="str">
        <f t="shared" si="6"/>
        <v>D</v>
      </c>
      <c r="K61" s="177"/>
      <c r="L61" s="177"/>
      <c r="M61" s="177"/>
      <c r="N61" s="177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</row>
    <row r="62">
      <c r="A62" s="125" t="s">
        <v>192</v>
      </c>
      <c r="B62" s="200">
        <f>'Result. Regiões'!BH48</f>
        <v>1.100411904</v>
      </c>
      <c r="C62" s="196"/>
      <c r="D62" s="125" t="str">
        <f t="shared" si="3"/>
        <v>Jateí</v>
      </c>
      <c r="E62" s="126" t="s">
        <v>148</v>
      </c>
      <c r="F62" s="201" t="str">
        <f t="shared" si="4"/>
        <v>B</v>
      </c>
      <c r="G62" s="177"/>
      <c r="H62" s="127" t="str">
        <f t="shared" si="5"/>
        <v>Jateí</v>
      </c>
      <c r="I62" s="128" t="s">
        <v>143</v>
      </c>
      <c r="J62" s="204" t="str">
        <f t="shared" si="6"/>
        <v>B</v>
      </c>
      <c r="K62" s="177"/>
      <c r="L62" s="177"/>
      <c r="M62" s="177"/>
      <c r="N62" s="177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</row>
    <row r="63">
      <c r="A63" s="127" t="s">
        <v>193</v>
      </c>
      <c r="B63" s="200">
        <f>'Result. Regiões'!BH49</f>
        <v>-0.2482892191</v>
      </c>
      <c r="C63" s="196"/>
      <c r="D63" s="127" t="str">
        <f t="shared" si="3"/>
        <v>Juti</v>
      </c>
      <c r="E63" s="128" t="s">
        <v>155</v>
      </c>
      <c r="F63" s="201" t="str">
        <f t="shared" si="4"/>
        <v>D</v>
      </c>
      <c r="G63" s="177"/>
      <c r="H63" s="132" t="str">
        <f t="shared" si="5"/>
        <v>Juti</v>
      </c>
      <c r="I63" s="115" t="s">
        <v>146</v>
      </c>
      <c r="J63" s="201" t="str">
        <f t="shared" si="6"/>
        <v>D</v>
      </c>
      <c r="K63" s="177"/>
      <c r="L63" s="177"/>
      <c r="M63" s="177"/>
      <c r="N63" s="177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</row>
    <row r="64">
      <c r="A64" s="125" t="s">
        <v>194</v>
      </c>
      <c r="B64" s="195">
        <f>'Result. Regiões'!BH50</f>
        <v>0.4519336687</v>
      </c>
      <c r="C64" s="196"/>
      <c r="D64" s="125" t="str">
        <f t="shared" si="3"/>
        <v>Ladário</v>
      </c>
      <c r="E64" s="126" t="s">
        <v>142</v>
      </c>
      <c r="F64" s="197" t="str">
        <f t="shared" si="4"/>
        <v>C</v>
      </c>
      <c r="G64" s="177"/>
      <c r="H64" s="125" t="str">
        <f t="shared" si="5"/>
        <v>Ladário</v>
      </c>
      <c r="I64" s="126" t="s">
        <v>156</v>
      </c>
      <c r="J64" s="201" t="str">
        <f t="shared" si="6"/>
        <v>C</v>
      </c>
      <c r="K64" s="177"/>
      <c r="L64" s="177"/>
      <c r="M64" s="177"/>
      <c r="N64" s="177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3"/>
      <c r="AH64" s="123"/>
      <c r="AI64" s="123"/>
      <c r="AJ64" s="123"/>
      <c r="AK64" s="123"/>
      <c r="AL64" s="123"/>
      <c r="AM64" s="123"/>
      <c r="AN64" s="123"/>
      <c r="AO64" s="123"/>
      <c r="AP64" s="123"/>
      <c r="AQ64" s="123"/>
      <c r="AR64" s="123"/>
      <c r="AS64" s="123"/>
      <c r="AT64" s="123"/>
    </row>
    <row r="65">
      <c r="A65" s="125" t="s">
        <v>195</v>
      </c>
      <c r="B65" s="200">
        <f>'Result. Regiões'!BH51</f>
        <v>0.1813031316</v>
      </c>
      <c r="C65" s="196"/>
      <c r="D65" s="125" t="str">
        <f t="shared" si="3"/>
        <v>Laguna Carapã</v>
      </c>
      <c r="E65" s="126" t="s">
        <v>148</v>
      </c>
      <c r="F65" s="201" t="str">
        <f t="shared" si="4"/>
        <v>C</v>
      </c>
      <c r="G65" s="177"/>
      <c r="H65" s="125" t="str">
        <f t="shared" si="5"/>
        <v>Laguna Carapã</v>
      </c>
      <c r="I65" s="126" t="s">
        <v>143</v>
      </c>
      <c r="J65" s="201" t="str">
        <f t="shared" si="6"/>
        <v>C</v>
      </c>
      <c r="K65" s="177"/>
      <c r="L65" s="177"/>
      <c r="M65" s="177"/>
      <c r="N65" s="177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</row>
    <row r="66">
      <c r="A66" s="125" t="s">
        <v>196</v>
      </c>
      <c r="B66" s="200">
        <f>'Result. Regiões'!BH52</f>
        <v>-0.6660901898</v>
      </c>
      <c r="C66" s="196"/>
      <c r="D66" s="125" t="str">
        <f t="shared" si="3"/>
        <v>Maracaju</v>
      </c>
      <c r="E66" s="126" t="s">
        <v>136</v>
      </c>
      <c r="F66" s="201" t="str">
        <f t="shared" si="4"/>
        <v>E</v>
      </c>
      <c r="G66" s="177"/>
      <c r="H66" s="125" t="str">
        <f t="shared" si="5"/>
        <v>Maracaju</v>
      </c>
      <c r="I66" s="126" t="s">
        <v>138</v>
      </c>
      <c r="J66" s="201" t="str">
        <f t="shared" si="6"/>
        <v>E</v>
      </c>
      <c r="K66" s="177"/>
      <c r="L66" s="177"/>
      <c r="M66" s="177"/>
      <c r="N66" s="177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</row>
    <row r="67">
      <c r="A67" s="125" t="s">
        <v>197</v>
      </c>
      <c r="B67" s="200">
        <f>'Result. Regiões'!BH53</f>
        <v>-0.1734783077</v>
      </c>
      <c r="C67" s="196"/>
      <c r="D67" s="125" t="str">
        <f t="shared" si="3"/>
        <v>Miranda</v>
      </c>
      <c r="E67" s="126" t="s">
        <v>130</v>
      </c>
      <c r="F67" s="201" t="str">
        <f t="shared" si="4"/>
        <v>D</v>
      </c>
      <c r="G67" s="177"/>
      <c r="H67" s="125" t="str">
        <f t="shared" si="5"/>
        <v>Miranda</v>
      </c>
      <c r="I67" s="126" t="s">
        <v>156</v>
      </c>
      <c r="J67" s="201" t="str">
        <f t="shared" si="6"/>
        <v>D</v>
      </c>
      <c r="K67" s="177"/>
      <c r="L67" s="177"/>
      <c r="M67" s="177"/>
      <c r="N67" s="177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</row>
    <row r="68">
      <c r="A68" s="125" t="s">
        <v>198</v>
      </c>
      <c r="B68" s="200">
        <f>'Result. Regiões'!BH54</f>
        <v>-0.7645878866</v>
      </c>
      <c r="C68" s="196"/>
      <c r="D68" s="125" t="str">
        <f t="shared" si="3"/>
        <v>Mundo Novo</v>
      </c>
      <c r="E68" s="126" t="s">
        <v>155</v>
      </c>
      <c r="F68" s="201" t="str">
        <f t="shared" si="4"/>
        <v>E</v>
      </c>
      <c r="G68" s="177"/>
      <c r="H68" s="125" t="str">
        <f t="shared" si="5"/>
        <v>Mundo Novo</v>
      </c>
      <c r="I68" s="126" t="s">
        <v>146</v>
      </c>
      <c r="J68" s="201" t="str">
        <f t="shared" si="6"/>
        <v>E</v>
      </c>
      <c r="K68" s="177"/>
      <c r="L68" s="177"/>
      <c r="M68" s="177"/>
      <c r="N68" s="177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</row>
    <row r="69">
      <c r="A69" s="125" t="s">
        <v>155</v>
      </c>
      <c r="B69" s="200">
        <f>'Result. Regiões'!BH55</f>
        <v>-0.3851648856</v>
      </c>
      <c r="C69" s="196"/>
      <c r="D69" s="125" t="str">
        <f t="shared" si="3"/>
        <v>Naviraí</v>
      </c>
      <c r="E69" s="126" t="s">
        <v>155</v>
      </c>
      <c r="F69" s="201" t="str">
        <f t="shared" si="4"/>
        <v>D</v>
      </c>
      <c r="G69" s="177"/>
      <c r="H69" s="125" t="str">
        <f t="shared" si="5"/>
        <v>Naviraí</v>
      </c>
      <c r="I69" s="126" t="s">
        <v>146</v>
      </c>
      <c r="J69" s="201" t="str">
        <f t="shared" si="6"/>
        <v>D</v>
      </c>
      <c r="K69" s="177"/>
      <c r="L69" s="177"/>
      <c r="M69" s="177"/>
      <c r="N69" s="177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</row>
    <row r="70">
      <c r="A70" s="125" t="s">
        <v>199</v>
      </c>
      <c r="B70" s="203">
        <f>'Result. Regiões'!BH56</f>
        <v>-0.2882124087</v>
      </c>
      <c r="C70" s="196"/>
      <c r="D70" s="125" t="str">
        <f t="shared" si="3"/>
        <v>Nioaque</v>
      </c>
      <c r="E70" s="126" t="s">
        <v>130</v>
      </c>
      <c r="F70" s="204" t="str">
        <f t="shared" si="4"/>
        <v>D</v>
      </c>
      <c r="G70" s="177"/>
      <c r="H70" s="127" t="str">
        <f t="shared" si="5"/>
        <v>Nioaque</v>
      </c>
      <c r="I70" s="128" t="s">
        <v>132</v>
      </c>
      <c r="J70" s="201" t="str">
        <f t="shared" si="6"/>
        <v>D</v>
      </c>
      <c r="K70" s="177"/>
      <c r="L70" s="177"/>
      <c r="M70" s="177"/>
      <c r="N70" s="177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</row>
    <row r="71">
      <c r="A71" s="132" t="s">
        <v>200</v>
      </c>
      <c r="B71" s="200">
        <f>'Result. Regiões'!BH57</f>
        <v>-0.1836687628</v>
      </c>
      <c r="C71" s="196"/>
      <c r="D71" s="132" t="str">
        <f t="shared" si="3"/>
        <v>Nova Alvorada do Sul</v>
      </c>
      <c r="E71" s="133" t="s">
        <v>136</v>
      </c>
      <c r="F71" s="201" t="str">
        <f t="shared" si="4"/>
        <v>D</v>
      </c>
      <c r="G71" s="177"/>
      <c r="H71" s="132" t="str">
        <f t="shared" si="5"/>
        <v>Nova Alvorada do Sul</v>
      </c>
      <c r="I71" s="133" t="s">
        <v>138</v>
      </c>
      <c r="J71" s="197" t="str">
        <f t="shared" si="6"/>
        <v>D</v>
      </c>
      <c r="K71" s="177"/>
      <c r="L71" s="177"/>
      <c r="M71" s="177"/>
      <c r="N71" s="177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</row>
    <row r="72">
      <c r="A72" s="125" t="s">
        <v>151</v>
      </c>
      <c r="B72" s="200">
        <f>'Result. Regiões'!BH58</f>
        <v>-0.3132373262</v>
      </c>
      <c r="C72" s="196"/>
      <c r="D72" s="125" t="str">
        <f t="shared" si="3"/>
        <v>Nova Andradina</v>
      </c>
      <c r="E72" s="126" t="s">
        <v>151</v>
      </c>
      <c r="F72" s="201" t="str">
        <f t="shared" si="4"/>
        <v>D</v>
      </c>
      <c r="G72" s="177"/>
      <c r="H72" s="125" t="str">
        <f t="shared" si="5"/>
        <v>Nova Andradina</v>
      </c>
      <c r="I72" s="126" t="s">
        <v>152</v>
      </c>
      <c r="J72" s="201" t="str">
        <f t="shared" si="6"/>
        <v>D</v>
      </c>
      <c r="K72" s="177"/>
      <c r="L72" s="177"/>
      <c r="M72" s="177"/>
      <c r="N72" s="177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</row>
    <row r="73">
      <c r="A73" s="125" t="s">
        <v>201</v>
      </c>
      <c r="B73" s="200">
        <f>'Result. Regiões'!BH59</f>
        <v>0.830260616</v>
      </c>
      <c r="C73" s="196"/>
      <c r="D73" s="125" t="str">
        <f t="shared" si="3"/>
        <v>Novo Horizonte do Sul</v>
      </c>
      <c r="E73" s="126" t="s">
        <v>151</v>
      </c>
      <c r="F73" s="201" t="str">
        <f t="shared" si="4"/>
        <v>B</v>
      </c>
      <c r="G73" s="177"/>
      <c r="H73" s="127" t="str">
        <f t="shared" si="5"/>
        <v>Novo Horizonte do Sul</v>
      </c>
      <c r="I73" s="128" t="s">
        <v>152</v>
      </c>
      <c r="J73" s="204" t="str">
        <f t="shared" si="6"/>
        <v>B</v>
      </c>
      <c r="K73" s="177"/>
      <c r="L73" s="177"/>
      <c r="M73" s="177"/>
      <c r="N73" s="177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123"/>
      <c r="AT73" s="123"/>
    </row>
    <row r="74">
      <c r="A74" s="125" t="s">
        <v>202</v>
      </c>
      <c r="B74" s="200">
        <f>'Result. Regiões'!BH60</f>
        <v>-0.1817957619</v>
      </c>
      <c r="C74" s="196"/>
      <c r="D74" s="125" t="str">
        <f t="shared" si="3"/>
        <v>Paraíso das Águas</v>
      </c>
      <c r="E74" s="126" t="s">
        <v>136</v>
      </c>
      <c r="F74" s="201" t="str">
        <f t="shared" si="4"/>
        <v>D</v>
      </c>
      <c r="G74" s="177"/>
      <c r="H74" s="132" t="str">
        <f t="shared" si="5"/>
        <v>Paraíso das Águas</v>
      </c>
      <c r="I74" s="133" t="s">
        <v>149</v>
      </c>
      <c r="J74" s="201" t="str">
        <f t="shared" si="6"/>
        <v>D</v>
      </c>
      <c r="K74" s="177"/>
      <c r="L74" s="177"/>
      <c r="M74" s="177"/>
      <c r="N74" s="177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</row>
    <row r="75">
      <c r="A75" s="125" t="s">
        <v>159</v>
      </c>
      <c r="B75" s="200">
        <f>'Result. Regiões'!BH61</f>
        <v>0.7226388302</v>
      </c>
      <c r="C75" s="196"/>
      <c r="D75" s="125" t="str">
        <f t="shared" si="3"/>
        <v>Paranaíba</v>
      </c>
      <c r="E75" s="126" t="s">
        <v>159</v>
      </c>
      <c r="F75" s="201" t="str">
        <f t="shared" si="4"/>
        <v>B</v>
      </c>
      <c r="G75" s="177"/>
      <c r="H75" s="125" t="str">
        <f t="shared" si="5"/>
        <v>Paranaíba</v>
      </c>
      <c r="I75" s="126" t="s">
        <v>149</v>
      </c>
      <c r="J75" s="201" t="str">
        <f t="shared" si="6"/>
        <v>B</v>
      </c>
      <c r="K75" s="177"/>
      <c r="L75" s="177"/>
      <c r="M75" s="177"/>
      <c r="N75" s="177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</row>
    <row r="76">
      <c r="A76" s="125" t="s">
        <v>203</v>
      </c>
      <c r="B76" s="200">
        <f>'Result. Regiões'!BH62</f>
        <v>-0.6169879472</v>
      </c>
      <c r="C76" s="196"/>
      <c r="D76" s="125" t="str">
        <f t="shared" si="3"/>
        <v>Paranhos</v>
      </c>
      <c r="E76" s="126" t="s">
        <v>145</v>
      </c>
      <c r="F76" s="201" t="str">
        <f t="shared" si="4"/>
        <v>E</v>
      </c>
      <c r="G76" s="177"/>
      <c r="H76" s="125" t="str">
        <f t="shared" si="5"/>
        <v>Paranhos</v>
      </c>
      <c r="I76" s="126" t="s">
        <v>146</v>
      </c>
      <c r="J76" s="201" t="str">
        <f t="shared" si="6"/>
        <v>E</v>
      </c>
      <c r="K76" s="177"/>
      <c r="L76" s="177"/>
      <c r="M76" s="177"/>
      <c r="N76" s="177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</row>
    <row r="77">
      <c r="A77" s="127" t="s">
        <v>204</v>
      </c>
      <c r="B77" s="200">
        <f>'Result. Regiões'!BH63</f>
        <v>-0.2179467505</v>
      </c>
      <c r="C77" s="196"/>
      <c r="D77" s="127" t="str">
        <f t="shared" si="3"/>
        <v>Pedro Gomes</v>
      </c>
      <c r="E77" s="128" t="s">
        <v>140</v>
      </c>
      <c r="F77" s="201" t="str">
        <f t="shared" si="4"/>
        <v>D</v>
      </c>
      <c r="G77" s="177"/>
      <c r="H77" s="125" t="str">
        <f t="shared" si="5"/>
        <v>Pedro Gomes</v>
      </c>
      <c r="I77" s="126" t="s">
        <v>141</v>
      </c>
      <c r="J77" s="201" t="str">
        <f t="shared" si="6"/>
        <v>D</v>
      </c>
      <c r="K77" s="177"/>
      <c r="L77" s="177"/>
      <c r="M77" s="177"/>
      <c r="N77" s="177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</row>
    <row r="78">
      <c r="A78" s="125" t="s">
        <v>145</v>
      </c>
      <c r="B78" s="195">
        <f>'Result. Regiões'!BH64</f>
        <v>0.537767098</v>
      </c>
      <c r="C78" s="196"/>
      <c r="D78" s="125" t="str">
        <f t="shared" si="3"/>
        <v>Ponta Porã</v>
      </c>
      <c r="E78" s="126" t="s">
        <v>145</v>
      </c>
      <c r="F78" s="197" t="str">
        <f t="shared" si="4"/>
        <v>C</v>
      </c>
      <c r="G78" s="177"/>
      <c r="H78" s="125" t="str">
        <f t="shared" si="5"/>
        <v>Ponta Porã</v>
      </c>
      <c r="I78" s="126" t="s">
        <v>146</v>
      </c>
      <c r="J78" s="201" t="str">
        <f t="shared" si="6"/>
        <v>C</v>
      </c>
      <c r="K78" s="177"/>
      <c r="L78" s="177"/>
      <c r="M78" s="177"/>
      <c r="N78" s="177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</row>
    <row r="79">
      <c r="A79" s="125" t="s">
        <v>205</v>
      </c>
      <c r="B79" s="200">
        <f>'Result. Regiões'!BH65</f>
        <v>-0.8238721714</v>
      </c>
      <c r="C79" s="196"/>
      <c r="D79" s="125" t="str">
        <f t="shared" si="3"/>
        <v>Porto Murtinho</v>
      </c>
      <c r="E79" s="126" t="s">
        <v>153</v>
      </c>
      <c r="F79" s="201" t="str">
        <f t="shared" si="4"/>
        <v>E</v>
      </c>
      <c r="G79" s="177"/>
      <c r="H79" s="125" t="str">
        <f t="shared" si="5"/>
        <v>Porto Murtinho</v>
      </c>
      <c r="I79" s="126" t="s">
        <v>132</v>
      </c>
      <c r="J79" s="201" t="str">
        <f t="shared" si="6"/>
        <v>E</v>
      </c>
      <c r="K79" s="177"/>
      <c r="L79" s="177"/>
      <c r="M79" s="177"/>
      <c r="N79" s="177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</row>
    <row r="80">
      <c r="A80" s="125" t="s">
        <v>206</v>
      </c>
      <c r="B80" s="200">
        <f>'Result. Regiões'!BH66</f>
        <v>-0.8018900228</v>
      </c>
      <c r="C80" s="196"/>
      <c r="D80" s="125" t="str">
        <f t="shared" si="3"/>
        <v>Ribas do Rio Pardo</v>
      </c>
      <c r="E80" s="126" t="s">
        <v>136</v>
      </c>
      <c r="F80" s="201" t="str">
        <f t="shared" si="4"/>
        <v>E</v>
      </c>
      <c r="G80" s="177"/>
      <c r="H80" s="127" t="str">
        <f t="shared" si="5"/>
        <v>Ribas do Rio Pardo</v>
      </c>
      <c r="I80" s="128" t="s">
        <v>138</v>
      </c>
      <c r="J80" s="201" t="str">
        <f t="shared" si="6"/>
        <v>E</v>
      </c>
      <c r="K80" s="177"/>
      <c r="L80" s="177"/>
      <c r="M80" s="177"/>
      <c r="N80" s="177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</row>
    <row r="81">
      <c r="A81" s="125" t="s">
        <v>207</v>
      </c>
      <c r="B81" s="203">
        <f>'Result. Regiões'!BH67</f>
        <v>-0.3094225646</v>
      </c>
      <c r="C81" s="196"/>
      <c r="D81" s="125" t="str">
        <f t="shared" si="3"/>
        <v>Rio Brilhante</v>
      </c>
      <c r="E81" s="126" t="s">
        <v>148</v>
      </c>
      <c r="F81" s="204" t="str">
        <f t="shared" si="4"/>
        <v>D</v>
      </c>
      <c r="G81" s="177"/>
      <c r="H81" s="132" t="str">
        <f t="shared" si="5"/>
        <v>Rio Brilhante</v>
      </c>
      <c r="I81" s="133" t="s">
        <v>143</v>
      </c>
      <c r="J81" s="197" t="str">
        <f t="shared" si="6"/>
        <v>D</v>
      </c>
      <c r="K81" s="177"/>
      <c r="L81" s="177"/>
      <c r="M81" s="177"/>
      <c r="N81" s="177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</row>
    <row r="82">
      <c r="A82" s="132" t="s">
        <v>208</v>
      </c>
      <c r="B82" s="195">
        <f>'Result. Regiões'!BH68</f>
        <v>-0.1564848225</v>
      </c>
      <c r="C82" s="196"/>
      <c r="D82" s="132" t="str">
        <f t="shared" si="3"/>
        <v>Rio Negro</v>
      </c>
      <c r="E82" s="133" t="s">
        <v>136</v>
      </c>
      <c r="F82" s="197" t="str">
        <f t="shared" si="4"/>
        <v>D</v>
      </c>
      <c r="G82" s="177"/>
      <c r="H82" s="125" t="str">
        <f t="shared" si="5"/>
        <v>Rio Negro</v>
      </c>
      <c r="I82" s="126" t="s">
        <v>141</v>
      </c>
      <c r="J82" s="201" t="str">
        <f t="shared" si="6"/>
        <v>D</v>
      </c>
      <c r="K82" s="177"/>
      <c r="L82" s="177"/>
      <c r="M82" s="177"/>
      <c r="N82" s="177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</row>
    <row r="83">
      <c r="A83" s="125" t="s">
        <v>209</v>
      </c>
      <c r="B83" s="200">
        <f>'Result. Regiões'!BH69</f>
        <v>0.117800192</v>
      </c>
      <c r="C83" s="196"/>
      <c r="D83" s="125" t="str">
        <f t="shared" si="3"/>
        <v>Rio Verde de Mato Grosso</v>
      </c>
      <c r="E83" s="126" t="s">
        <v>140</v>
      </c>
      <c r="F83" s="201" t="str">
        <f t="shared" si="4"/>
        <v>C</v>
      </c>
      <c r="G83" s="177"/>
      <c r="H83" s="125" t="str">
        <f t="shared" si="5"/>
        <v>Rio Verde de Mato Grosso</v>
      </c>
      <c r="I83" s="126" t="s">
        <v>141</v>
      </c>
      <c r="J83" s="201" t="str">
        <f t="shared" si="6"/>
        <v>C</v>
      </c>
      <c r="K83" s="177"/>
      <c r="L83" s="177"/>
      <c r="M83" s="177"/>
      <c r="N83" s="177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</row>
    <row r="84">
      <c r="A84" s="125" t="s">
        <v>210</v>
      </c>
      <c r="B84" s="200">
        <f>'Result. Regiões'!BH70</f>
        <v>0.4598809815</v>
      </c>
      <c r="C84" s="196"/>
      <c r="D84" s="125" t="str">
        <f t="shared" si="3"/>
        <v>Rochedo</v>
      </c>
      <c r="E84" s="126" t="s">
        <v>136</v>
      </c>
      <c r="F84" s="201" t="str">
        <f t="shared" si="4"/>
        <v>C</v>
      </c>
      <c r="G84" s="177"/>
      <c r="H84" s="125" t="str">
        <f t="shared" si="5"/>
        <v>Rochedo</v>
      </c>
      <c r="I84" s="126" t="s">
        <v>138</v>
      </c>
      <c r="J84" s="201" t="str">
        <f t="shared" si="6"/>
        <v>C</v>
      </c>
      <c r="K84" s="177"/>
      <c r="L84" s="177"/>
      <c r="M84" s="177"/>
      <c r="N84" s="177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</row>
    <row r="85">
      <c r="A85" s="125" t="s">
        <v>211</v>
      </c>
      <c r="B85" s="200">
        <f>'Result. Regiões'!BH71</f>
        <v>0.02691221812</v>
      </c>
      <c r="C85" s="196"/>
      <c r="D85" s="125" t="str">
        <f t="shared" si="3"/>
        <v>Santa Rita do Pardo</v>
      </c>
      <c r="E85" s="126" t="s">
        <v>134</v>
      </c>
      <c r="F85" s="201" t="str">
        <f t="shared" si="4"/>
        <v>C</v>
      </c>
      <c r="G85" s="177"/>
      <c r="H85" s="125" t="str">
        <f t="shared" si="5"/>
        <v>Santa Rita do Pardo</v>
      </c>
      <c r="I85" s="126" t="s">
        <v>135</v>
      </c>
      <c r="J85" s="201" t="str">
        <f t="shared" si="6"/>
        <v>C</v>
      </c>
      <c r="K85" s="177"/>
      <c r="L85" s="177"/>
      <c r="M85" s="177"/>
      <c r="N85" s="177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</row>
    <row r="86">
      <c r="A86" s="125" t="s">
        <v>212</v>
      </c>
      <c r="B86" s="200">
        <f>'Result. Regiões'!BH72</f>
        <v>0.293256649</v>
      </c>
      <c r="C86" s="196"/>
      <c r="D86" s="125" t="str">
        <f t="shared" si="3"/>
        <v>São Gabriel do Oeste</v>
      </c>
      <c r="E86" s="126" t="s">
        <v>136</v>
      </c>
      <c r="F86" s="201" t="str">
        <f t="shared" si="4"/>
        <v>C</v>
      </c>
      <c r="G86" s="177"/>
      <c r="H86" s="125" t="str">
        <f t="shared" si="5"/>
        <v>São Gabriel do Oeste</v>
      </c>
      <c r="I86" s="126" t="s">
        <v>141</v>
      </c>
      <c r="J86" s="201" t="str">
        <f t="shared" si="6"/>
        <v>C</v>
      </c>
      <c r="K86" s="177"/>
      <c r="L86" s="177"/>
      <c r="M86" s="177"/>
      <c r="N86" s="177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</row>
    <row r="87">
      <c r="A87" s="125" t="s">
        <v>213</v>
      </c>
      <c r="B87" s="200">
        <f>'Result. Regiões'!BH73</f>
        <v>0.1823876802</v>
      </c>
      <c r="C87" s="196"/>
      <c r="D87" s="125" t="str">
        <f t="shared" si="3"/>
        <v>Selvíria</v>
      </c>
      <c r="E87" s="126" t="s">
        <v>145</v>
      </c>
      <c r="F87" s="201" t="str">
        <f t="shared" si="4"/>
        <v>C</v>
      </c>
      <c r="G87" s="177"/>
      <c r="H87" s="125" t="str">
        <f t="shared" si="5"/>
        <v>Selvíria</v>
      </c>
      <c r="I87" s="126" t="s">
        <v>135</v>
      </c>
      <c r="J87" s="201" t="str">
        <f t="shared" si="6"/>
        <v>C</v>
      </c>
      <c r="K87" s="177"/>
      <c r="L87" s="177"/>
      <c r="M87" s="177"/>
      <c r="N87" s="177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</row>
    <row r="88">
      <c r="A88" s="125" t="s">
        <v>214</v>
      </c>
      <c r="B88" s="200">
        <f>'Result. Regiões'!BH74</f>
        <v>-0.412747914</v>
      </c>
      <c r="C88" s="196"/>
      <c r="D88" s="125" t="str">
        <f t="shared" si="3"/>
        <v>Sete Quedas</v>
      </c>
      <c r="E88" s="126" t="s">
        <v>134</v>
      </c>
      <c r="F88" s="201" t="str">
        <f t="shared" si="4"/>
        <v>D</v>
      </c>
      <c r="G88" s="177"/>
      <c r="H88" s="125" t="str">
        <f t="shared" si="5"/>
        <v>Sete Quedas</v>
      </c>
      <c r="I88" s="126" t="s">
        <v>146</v>
      </c>
      <c r="J88" s="201" t="str">
        <f t="shared" si="6"/>
        <v>D</v>
      </c>
      <c r="K88" s="177"/>
      <c r="L88" s="177"/>
      <c r="M88" s="177"/>
      <c r="N88" s="177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</row>
    <row r="89">
      <c r="A89" s="127" t="s">
        <v>215</v>
      </c>
      <c r="B89" s="203">
        <f>'Result. Regiões'!BH75</f>
        <v>-0.1399296931</v>
      </c>
      <c r="C89" s="196"/>
      <c r="D89" s="127" t="str">
        <f t="shared" si="3"/>
        <v>Sidrolândia</v>
      </c>
      <c r="E89" s="128" t="s">
        <v>136</v>
      </c>
      <c r="F89" s="204" t="str">
        <f t="shared" si="4"/>
        <v>D</v>
      </c>
      <c r="G89" s="177"/>
      <c r="H89" s="125" t="str">
        <f t="shared" si="5"/>
        <v>Sidrolândia</v>
      </c>
      <c r="I89" s="126" t="s">
        <v>138</v>
      </c>
      <c r="J89" s="201" t="str">
        <f t="shared" si="6"/>
        <v>D</v>
      </c>
      <c r="K89" s="177"/>
      <c r="L89" s="177"/>
      <c r="M89" s="177"/>
      <c r="N89" s="177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</row>
    <row r="90">
      <c r="A90" s="125" t="s">
        <v>216</v>
      </c>
      <c r="B90" s="200">
        <f>'Result. Regiões'!BH76</f>
        <v>-0.03589131738</v>
      </c>
      <c r="C90" s="196"/>
      <c r="D90" s="125" t="str">
        <f t="shared" si="3"/>
        <v>Sonora</v>
      </c>
      <c r="E90" s="126" t="s">
        <v>140</v>
      </c>
      <c r="F90" s="201" t="str">
        <f t="shared" si="4"/>
        <v>D</v>
      </c>
      <c r="G90" s="177"/>
      <c r="H90" s="125" t="str">
        <f t="shared" si="5"/>
        <v>Sonora</v>
      </c>
      <c r="I90" s="126" t="s">
        <v>141</v>
      </c>
      <c r="J90" s="201" t="str">
        <f t="shared" si="6"/>
        <v>D</v>
      </c>
      <c r="K90" s="177"/>
      <c r="L90" s="177"/>
      <c r="M90" s="177"/>
      <c r="N90" s="177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</row>
    <row r="91">
      <c r="A91" s="125" t="s">
        <v>217</v>
      </c>
      <c r="B91" s="200">
        <f>'Result. Regiões'!BH77</f>
        <v>-0.4662889903</v>
      </c>
      <c r="C91" s="196"/>
      <c r="D91" s="125" t="str">
        <f t="shared" si="3"/>
        <v>Tacuru</v>
      </c>
      <c r="E91" s="126" t="s">
        <v>145</v>
      </c>
      <c r="F91" s="201" t="str">
        <f t="shared" si="4"/>
        <v>D</v>
      </c>
      <c r="G91" s="177"/>
      <c r="H91" s="125" t="str">
        <f t="shared" si="5"/>
        <v>Tacuru</v>
      </c>
      <c r="I91" s="126" t="s">
        <v>146</v>
      </c>
      <c r="J91" s="201" t="str">
        <f t="shared" si="6"/>
        <v>D</v>
      </c>
      <c r="K91" s="177"/>
      <c r="L91" s="177"/>
      <c r="M91" s="177"/>
      <c r="N91" s="177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</row>
    <row r="92">
      <c r="A92" s="125" t="s">
        <v>218</v>
      </c>
      <c r="B92" s="200">
        <f>'Result. Regiões'!BH78</f>
        <v>0.5658307147</v>
      </c>
      <c r="C92" s="196"/>
      <c r="D92" s="125" t="str">
        <f t="shared" si="3"/>
        <v>Taquarussu</v>
      </c>
      <c r="E92" s="126" t="s">
        <v>151</v>
      </c>
      <c r="F92" s="201" t="str">
        <f t="shared" si="4"/>
        <v>B</v>
      </c>
      <c r="G92" s="177"/>
      <c r="H92" s="125" t="str">
        <f t="shared" si="5"/>
        <v>Taquarussu</v>
      </c>
      <c r="I92" s="126" t="s">
        <v>152</v>
      </c>
      <c r="J92" s="201" t="str">
        <f t="shared" si="6"/>
        <v>B</v>
      </c>
      <c r="K92" s="177"/>
      <c r="L92" s="177"/>
      <c r="M92" s="177"/>
      <c r="N92" s="177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</row>
    <row r="93">
      <c r="A93" s="125" t="s">
        <v>219</v>
      </c>
      <c r="B93" s="200">
        <f>'Result. Regiões'!BH79</f>
        <v>-0.3873475829</v>
      </c>
      <c r="C93" s="196"/>
      <c r="D93" s="125" t="str">
        <f t="shared" si="3"/>
        <v>Terenos</v>
      </c>
      <c r="E93" s="126" t="s">
        <v>136</v>
      </c>
      <c r="F93" s="201" t="str">
        <f t="shared" si="4"/>
        <v>D</v>
      </c>
      <c r="G93" s="177"/>
      <c r="H93" s="125" t="str">
        <f t="shared" si="5"/>
        <v>Terenos</v>
      </c>
      <c r="I93" s="126" t="s">
        <v>138</v>
      </c>
      <c r="J93" s="201" t="str">
        <f t="shared" si="6"/>
        <v>D</v>
      </c>
      <c r="K93" s="177"/>
      <c r="L93" s="177"/>
      <c r="M93" s="177"/>
      <c r="N93" s="177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</row>
    <row r="94">
      <c r="A94" s="125" t="s">
        <v>134</v>
      </c>
      <c r="B94" s="200">
        <f>'Result. Regiões'!BH80</f>
        <v>1.480885554</v>
      </c>
      <c r="C94" s="196"/>
      <c r="D94" s="125" t="str">
        <f t="shared" si="3"/>
        <v>Três Lagoas</v>
      </c>
      <c r="E94" s="126" t="s">
        <v>134</v>
      </c>
      <c r="F94" s="201" t="str">
        <f t="shared" si="4"/>
        <v>A</v>
      </c>
      <c r="G94" s="177"/>
      <c r="H94" s="125" t="str">
        <f t="shared" si="5"/>
        <v>Três Lagoas</v>
      </c>
      <c r="I94" s="126" t="s">
        <v>135</v>
      </c>
      <c r="J94" s="201" t="str">
        <f t="shared" si="6"/>
        <v>A</v>
      </c>
      <c r="K94" s="177"/>
      <c r="L94" s="177"/>
      <c r="M94" s="177"/>
      <c r="N94" s="177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</row>
    <row r="95">
      <c r="A95" s="127" t="s">
        <v>220</v>
      </c>
      <c r="B95" s="203">
        <f>'Result. Regiões'!BH81</f>
        <v>0.4788113044</v>
      </c>
      <c r="C95" s="196"/>
      <c r="D95" s="127" t="str">
        <f t="shared" si="3"/>
        <v>Vicentina</v>
      </c>
      <c r="E95" s="128" t="s">
        <v>148</v>
      </c>
      <c r="F95" s="204" t="str">
        <f t="shared" si="4"/>
        <v>C</v>
      </c>
      <c r="G95" s="177"/>
      <c r="H95" s="127" t="str">
        <f t="shared" si="5"/>
        <v>Vicentina</v>
      </c>
      <c r="I95" s="128" t="s">
        <v>143</v>
      </c>
      <c r="J95" s="204" t="str">
        <f t="shared" si="6"/>
        <v>C</v>
      </c>
      <c r="K95" s="177"/>
      <c r="L95" s="177"/>
      <c r="M95" s="177"/>
      <c r="N95" s="177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</row>
    <row r="96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</row>
    <row r="97">
      <c r="A97" s="17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</row>
    <row r="98" hidden="1">
      <c r="A98" s="106" t="s">
        <v>23</v>
      </c>
      <c r="B98" s="107" t="s">
        <v>128</v>
      </c>
      <c r="C98" s="108" t="s">
        <v>221</v>
      </c>
      <c r="D98" s="109" t="s">
        <v>222</v>
      </c>
      <c r="E98" s="107" t="s">
        <v>223</v>
      </c>
      <c r="F98" s="177"/>
      <c r="G98" s="209" t="s">
        <v>23</v>
      </c>
      <c r="H98" s="210" t="s">
        <v>128</v>
      </c>
      <c r="I98" s="211" t="s">
        <v>224</v>
      </c>
      <c r="J98" s="212" t="s">
        <v>222</v>
      </c>
      <c r="K98" s="210" t="s">
        <v>223</v>
      </c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</row>
    <row r="99" hidden="1">
      <c r="A99" s="114" t="s">
        <v>147</v>
      </c>
      <c r="B99" s="115" t="s">
        <v>130</v>
      </c>
      <c r="C99" s="116" t="str">
        <f t="shared" ref="C99:C177" si="7">IF(D99&lt;=$C$12,"F",IF(D99&lt;=$D$12,"E",IF(D99&lt;=$E$12,"D",IF(D99&lt;=$F$12,"C",IF(D99&lt;=$G$12,"B","A")))))</f>
        <v>D</v>
      </c>
      <c r="D99" s="117">
        <f t="shared" ref="D99:D177" si="8">SUMIF($B$99:$B$177,$B99,E$99:E$177)/COUNTIFS($B$99:$B$177,$B99)</f>
        <v>-0.03950712158</v>
      </c>
      <c r="E99" s="118">
        <f t="shared" ref="E99:E177" si="9">VLOOKUP($A99, $A$17:$B$95, 2, FALSE)</f>
        <v>-0.3838439602</v>
      </c>
      <c r="F99" s="177"/>
      <c r="G99" s="213" t="s">
        <v>147</v>
      </c>
      <c r="H99" s="214" t="s">
        <v>132</v>
      </c>
      <c r="I99" s="215" t="str">
        <f t="shared" ref="I99:I177" si="10">IF(J99&lt;=$C$12,"F",IF(J99&lt;=$D$12,"E",IF(J99&lt;=$E$12,"D",IF(J99&lt;=$F$12,"C",IF(J99&lt;=$G$12,"B","A")))))</f>
        <v>D</v>
      </c>
      <c r="J99" s="216">
        <f t="shared" ref="J99:J177" si="11">SUMIF($H$99:$H$177,$H99,K$99:K$177)/COUNTIFS($H$99:$H$177,$H99)</f>
        <v>-0.189236081</v>
      </c>
      <c r="K99" s="217">
        <f t="shared" ref="K99:K177" si="12">VLOOKUP($G99, $A$17:$B$95, 2, FALSE)</f>
        <v>-0.3838439602</v>
      </c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</row>
    <row r="100" hidden="1">
      <c r="A100" s="121" t="s">
        <v>130</v>
      </c>
      <c r="B100" s="122" t="s">
        <v>130</v>
      </c>
      <c r="C100" s="94" t="str">
        <f t="shared" si="7"/>
        <v>D</v>
      </c>
      <c r="D100" s="123">
        <f t="shared" si="8"/>
        <v>-0.03950712158</v>
      </c>
      <c r="E100" s="124">
        <f t="shared" si="9"/>
        <v>0.2511811752</v>
      </c>
      <c r="F100" s="177"/>
      <c r="G100" s="213" t="s">
        <v>130</v>
      </c>
      <c r="H100" s="219" t="s">
        <v>132</v>
      </c>
      <c r="I100" s="215" t="str">
        <f t="shared" si="10"/>
        <v>D</v>
      </c>
      <c r="J100" s="216">
        <f t="shared" si="11"/>
        <v>-0.189236081</v>
      </c>
      <c r="K100" s="217">
        <f t="shared" si="12"/>
        <v>0.2511811752</v>
      </c>
      <c r="Z100" s="215"/>
      <c r="AA100" s="215"/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</row>
    <row r="101" hidden="1">
      <c r="A101" s="121" t="s">
        <v>166</v>
      </c>
      <c r="B101" s="122" t="s">
        <v>130</v>
      </c>
      <c r="C101" s="94" t="str">
        <f t="shared" si="7"/>
        <v>D</v>
      </c>
      <c r="D101" s="123">
        <f t="shared" si="8"/>
        <v>-0.03950712158</v>
      </c>
      <c r="E101" s="124">
        <f t="shared" si="9"/>
        <v>0.4129404995</v>
      </c>
      <c r="F101" s="177"/>
      <c r="G101" s="213" t="s">
        <v>165</v>
      </c>
      <c r="H101" s="220" t="s">
        <v>132</v>
      </c>
      <c r="I101" s="215" t="str">
        <f t="shared" si="10"/>
        <v>D</v>
      </c>
      <c r="J101" s="216">
        <f t="shared" si="11"/>
        <v>-0.189236081</v>
      </c>
      <c r="K101" s="217">
        <f t="shared" si="12"/>
        <v>-0.1723908566</v>
      </c>
      <c r="Z101" s="215"/>
      <c r="AA101" s="215"/>
      <c r="AB101" s="215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</row>
    <row r="102" hidden="1">
      <c r="A102" s="125" t="s">
        <v>178</v>
      </c>
      <c r="B102" s="126" t="s">
        <v>130</v>
      </c>
      <c r="C102" s="94" t="str">
        <f t="shared" si="7"/>
        <v>D</v>
      </c>
      <c r="D102" s="123">
        <f t="shared" si="8"/>
        <v>-0.03950712158</v>
      </c>
      <c r="E102" s="124">
        <f t="shared" si="9"/>
        <v>-0.05562972754</v>
      </c>
      <c r="F102" s="177"/>
      <c r="G102" s="213" t="s">
        <v>166</v>
      </c>
      <c r="H102" s="219" t="s">
        <v>132</v>
      </c>
      <c r="I102" s="215" t="str">
        <f t="shared" si="10"/>
        <v>D</v>
      </c>
      <c r="J102" s="216">
        <f t="shared" si="11"/>
        <v>-0.189236081</v>
      </c>
      <c r="K102" s="217">
        <f t="shared" si="12"/>
        <v>0.4129404995</v>
      </c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</row>
    <row r="103" hidden="1">
      <c r="A103" s="125" t="s">
        <v>197</v>
      </c>
      <c r="B103" s="126" t="s">
        <v>130</v>
      </c>
      <c r="C103" s="94" t="str">
        <f t="shared" si="7"/>
        <v>D</v>
      </c>
      <c r="D103" s="123">
        <f t="shared" si="8"/>
        <v>-0.03950712158</v>
      </c>
      <c r="E103" s="124">
        <f t="shared" si="9"/>
        <v>-0.1734783077</v>
      </c>
      <c r="F103" s="177"/>
      <c r="G103" s="213" t="s">
        <v>167</v>
      </c>
      <c r="H103" s="220" t="s">
        <v>132</v>
      </c>
      <c r="I103" s="215" t="str">
        <f t="shared" si="10"/>
        <v>D</v>
      </c>
      <c r="J103" s="216">
        <f t="shared" si="11"/>
        <v>-0.189236081</v>
      </c>
      <c r="K103" s="217">
        <f t="shared" si="12"/>
        <v>-0.5083600256</v>
      </c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</row>
    <row r="104" hidden="1">
      <c r="A104" s="127" t="s">
        <v>199</v>
      </c>
      <c r="B104" s="128" t="s">
        <v>130</v>
      </c>
      <c r="C104" s="129" t="str">
        <f t="shared" si="7"/>
        <v>D</v>
      </c>
      <c r="D104" s="130">
        <f t="shared" si="8"/>
        <v>-0.03950712158</v>
      </c>
      <c r="E104" s="131">
        <f t="shared" si="9"/>
        <v>-0.2882124087</v>
      </c>
      <c r="F104" s="177"/>
      <c r="G104" s="213" t="s">
        <v>171</v>
      </c>
      <c r="H104" s="220" t="s">
        <v>132</v>
      </c>
      <c r="I104" s="215" t="str">
        <f t="shared" si="10"/>
        <v>D</v>
      </c>
      <c r="J104" s="216">
        <f t="shared" si="11"/>
        <v>-0.189236081</v>
      </c>
      <c r="K104" s="217">
        <f t="shared" si="12"/>
        <v>0.1825340271</v>
      </c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</row>
    <row r="105" hidden="1">
      <c r="A105" s="132" t="s">
        <v>162</v>
      </c>
      <c r="B105" s="133" t="s">
        <v>136</v>
      </c>
      <c r="C105" s="94" t="str">
        <f t="shared" si="7"/>
        <v>C</v>
      </c>
      <c r="D105" s="117">
        <f t="shared" si="8"/>
        <v>0.03892014876</v>
      </c>
      <c r="E105" s="118">
        <f t="shared" si="9"/>
        <v>-0.2810422174</v>
      </c>
      <c r="F105" s="177"/>
      <c r="G105" s="213" t="s">
        <v>178</v>
      </c>
      <c r="H105" s="220" t="s">
        <v>132</v>
      </c>
      <c r="I105" s="215" t="str">
        <f t="shared" si="10"/>
        <v>D</v>
      </c>
      <c r="J105" s="216">
        <f t="shared" si="11"/>
        <v>-0.189236081</v>
      </c>
      <c r="K105" s="217">
        <f t="shared" si="12"/>
        <v>-0.05562972754</v>
      </c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</row>
    <row r="106" hidden="1">
      <c r="A106" s="125" t="s">
        <v>170</v>
      </c>
      <c r="B106" s="126" t="s">
        <v>136</v>
      </c>
      <c r="C106" s="94" t="str">
        <f t="shared" si="7"/>
        <v>C</v>
      </c>
      <c r="D106" s="123">
        <f t="shared" si="8"/>
        <v>0.03892014876</v>
      </c>
      <c r="E106" s="124">
        <f t="shared" si="9"/>
        <v>-0.1800996217</v>
      </c>
      <c r="F106" s="177"/>
      <c r="G106" s="213" t="s">
        <v>184</v>
      </c>
      <c r="H106" s="219" t="s">
        <v>132</v>
      </c>
      <c r="I106" s="215" t="str">
        <f t="shared" si="10"/>
        <v>D</v>
      </c>
      <c r="J106" s="216">
        <f t="shared" si="11"/>
        <v>-0.189236081</v>
      </c>
      <c r="K106" s="217">
        <f t="shared" si="12"/>
        <v>-0.5164324981</v>
      </c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</row>
    <row r="107" hidden="1">
      <c r="A107" s="121" t="s">
        <v>136</v>
      </c>
      <c r="B107" s="122" t="s">
        <v>136</v>
      </c>
      <c r="C107" s="94" t="str">
        <f t="shared" si="7"/>
        <v>C</v>
      </c>
      <c r="D107" s="123">
        <f t="shared" si="8"/>
        <v>0.03892014876</v>
      </c>
      <c r="E107" s="124">
        <f t="shared" si="9"/>
        <v>1.809809329</v>
      </c>
      <c r="F107" s="177"/>
      <c r="G107" s="213" t="s">
        <v>153</v>
      </c>
      <c r="H107" s="220" t="s">
        <v>132</v>
      </c>
      <c r="I107" s="215" t="str">
        <f t="shared" si="10"/>
        <v>D</v>
      </c>
      <c r="J107" s="216">
        <f t="shared" si="11"/>
        <v>-0.189236081</v>
      </c>
      <c r="K107" s="217">
        <f t="shared" si="12"/>
        <v>-0.1795109444</v>
      </c>
      <c r="Z107" s="215"/>
      <c r="AA107" s="215"/>
      <c r="AB107" s="215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</row>
    <row r="108" hidden="1">
      <c r="A108" s="125" t="s">
        <v>173</v>
      </c>
      <c r="B108" s="126" t="s">
        <v>136</v>
      </c>
      <c r="C108" s="94" t="str">
        <f t="shared" si="7"/>
        <v>C</v>
      </c>
      <c r="D108" s="123">
        <f t="shared" si="8"/>
        <v>0.03892014876</v>
      </c>
      <c r="E108" s="124">
        <f t="shared" si="9"/>
        <v>-0.6554551108</v>
      </c>
      <c r="F108" s="177"/>
      <c r="G108" s="213" t="s">
        <v>199</v>
      </c>
      <c r="H108" s="220" t="s">
        <v>132</v>
      </c>
      <c r="I108" s="215" t="str">
        <f t="shared" si="10"/>
        <v>D</v>
      </c>
      <c r="J108" s="216">
        <f t="shared" si="11"/>
        <v>-0.189236081</v>
      </c>
      <c r="K108" s="217">
        <f t="shared" si="12"/>
        <v>-0.2882124087</v>
      </c>
      <c r="Z108" s="215"/>
      <c r="AA108" s="215"/>
      <c r="AB108" s="215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</row>
    <row r="109" hidden="1">
      <c r="A109" s="125" t="s">
        <v>174</v>
      </c>
      <c r="B109" s="126" t="s">
        <v>136</v>
      </c>
      <c r="C109" s="94" t="str">
        <f t="shared" si="7"/>
        <v>C</v>
      </c>
      <c r="D109" s="123">
        <f t="shared" si="8"/>
        <v>0.03892014876</v>
      </c>
      <c r="E109" s="124">
        <f t="shared" si="9"/>
        <v>0.556598965</v>
      </c>
      <c r="F109" s="177"/>
      <c r="G109" s="221" t="s">
        <v>205</v>
      </c>
      <c r="H109" s="222" t="s">
        <v>132</v>
      </c>
      <c r="I109" s="215" t="str">
        <f t="shared" si="10"/>
        <v>D</v>
      </c>
      <c r="J109" s="216">
        <f t="shared" si="11"/>
        <v>-0.189236081</v>
      </c>
      <c r="K109" s="217">
        <f t="shared" si="12"/>
        <v>-0.8238721714</v>
      </c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</row>
    <row r="110" hidden="1">
      <c r="A110" s="125" t="s">
        <v>176</v>
      </c>
      <c r="B110" s="126" t="s">
        <v>136</v>
      </c>
      <c r="C110" s="94" t="str">
        <f t="shared" si="7"/>
        <v>C</v>
      </c>
      <c r="D110" s="123">
        <f t="shared" si="8"/>
        <v>0.03892014876</v>
      </c>
      <c r="E110" s="124">
        <f t="shared" si="9"/>
        <v>0.6118469746</v>
      </c>
      <c r="F110" s="177"/>
      <c r="G110" s="223" t="s">
        <v>162</v>
      </c>
      <c r="H110" s="224" t="s">
        <v>138</v>
      </c>
      <c r="I110" s="225" t="str">
        <f t="shared" si="10"/>
        <v>C</v>
      </c>
      <c r="J110" s="226">
        <f t="shared" si="11"/>
        <v>0.017669619</v>
      </c>
      <c r="K110" s="227">
        <f t="shared" si="12"/>
        <v>-0.2810422174</v>
      </c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</row>
    <row r="111" hidden="1">
      <c r="A111" s="125" t="s">
        <v>182</v>
      </c>
      <c r="B111" s="126" t="s">
        <v>136</v>
      </c>
      <c r="C111" s="94" t="str">
        <f t="shared" si="7"/>
        <v>C</v>
      </c>
      <c r="D111" s="123">
        <f t="shared" si="8"/>
        <v>0.03892014876</v>
      </c>
      <c r="E111" s="124">
        <f t="shared" si="9"/>
        <v>0.5559087914</v>
      </c>
      <c r="F111" s="177"/>
      <c r="G111" s="213" t="s">
        <v>170</v>
      </c>
      <c r="H111" s="220" t="s">
        <v>138</v>
      </c>
      <c r="I111" s="215" t="str">
        <f t="shared" si="10"/>
        <v>C</v>
      </c>
      <c r="J111" s="216">
        <f t="shared" si="11"/>
        <v>0.017669619</v>
      </c>
      <c r="K111" s="217">
        <f t="shared" si="12"/>
        <v>-0.1800996217</v>
      </c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</row>
    <row r="112" hidden="1">
      <c r="A112" s="125" t="s">
        <v>191</v>
      </c>
      <c r="B112" s="126" t="s">
        <v>136</v>
      </c>
      <c r="C112" s="94" t="str">
        <f t="shared" si="7"/>
        <v>C</v>
      </c>
      <c r="D112" s="123">
        <f t="shared" si="8"/>
        <v>0.03892014876</v>
      </c>
      <c r="E112" s="124">
        <f t="shared" si="9"/>
        <v>0.008144624109</v>
      </c>
      <c r="F112" s="177"/>
      <c r="G112" s="213" t="s">
        <v>136</v>
      </c>
      <c r="H112" s="219" t="s">
        <v>138</v>
      </c>
      <c r="I112" s="215" t="str">
        <f t="shared" si="10"/>
        <v>C</v>
      </c>
      <c r="J112" s="216">
        <f t="shared" si="11"/>
        <v>0.017669619</v>
      </c>
      <c r="K112" s="217">
        <f t="shared" si="12"/>
        <v>1.809809329</v>
      </c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</row>
    <row r="113" hidden="1">
      <c r="A113" s="125" t="s">
        <v>196</v>
      </c>
      <c r="B113" s="126" t="s">
        <v>136</v>
      </c>
      <c r="C113" s="94" t="str">
        <f t="shared" si="7"/>
        <v>C</v>
      </c>
      <c r="D113" s="123">
        <f t="shared" si="8"/>
        <v>0.03892014876</v>
      </c>
      <c r="E113" s="124">
        <f t="shared" si="9"/>
        <v>-0.6660901898</v>
      </c>
      <c r="F113" s="177"/>
      <c r="G113" s="213" t="s">
        <v>174</v>
      </c>
      <c r="H113" s="220" t="s">
        <v>138</v>
      </c>
      <c r="I113" s="215" t="str">
        <f t="shared" si="10"/>
        <v>C</v>
      </c>
      <c r="J113" s="216">
        <f t="shared" si="11"/>
        <v>0.017669619</v>
      </c>
      <c r="K113" s="217">
        <f t="shared" si="12"/>
        <v>0.556598965</v>
      </c>
      <c r="Z113" s="215"/>
      <c r="AA113" s="215"/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</row>
    <row r="114" hidden="1">
      <c r="A114" s="125" t="s">
        <v>200</v>
      </c>
      <c r="B114" s="126" t="s">
        <v>136</v>
      </c>
      <c r="C114" s="94" t="str">
        <f t="shared" si="7"/>
        <v>C</v>
      </c>
      <c r="D114" s="123">
        <f t="shared" si="8"/>
        <v>0.03892014876</v>
      </c>
      <c r="E114" s="124">
        <f t="shared" si="9"/>
        <v>-0.1836687628</v>
      </c>
      <c r="F114" s="177"/>
      <c r="G114" s="228" t="s">
        <v>191</v>
      </c>
      <c r="H114" s="220" t="s">
        <v>138</v>
      </c>
      <c r="I114" s="215" t="str">
        <f t="shared" si="10"/>
        <v>C</v>
      </c>
      <c r="J114" s="216">
        <f t="shared" si="11"/>
        <v>0.017669619</v>
      </c>
      <c r="K114" s="217">
        <f t="shared" si="12"/>
        <v>0.008144624109</v>
      </c>
      <c r="Z114" s="215"/>
      <c r="AA114" s="215"/>
      <c r="AB114" s="215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</row>
    <row r="115" hidden="1">
      <c r="A115" s="125" t="s">
        <v>202</v>
      </c>
      <c r="B115" s="126" t="s">
        <v>136</v>
      </c>
      <c r="C115" s="94" t="str">
        <f t="shared" si="7"/>
        <v>C</v>
      </c>
      <c r="D115" s="123">
        <f t="shared" si="8"/>
        <v>0.03892014876</v>
      </c>
      <c r="E115" s="124">
        <f t="shared" si="9"/>
        <v>-0.1817957619</v>
      </c>
      <c r="F115" s="177"/>
      <c r="G115" s="228" t="s">
        <v>196</v>
      </c>
      <c r="H115" s="220" t="s">
        <v>138</v>
      </c>
      <c r="I115" s="215" t="str">
        <f t="shared" si="10"/>
        <v>C</v>
      </c>
      <c r="J115" s="216">
        <f t="shared" si="11"/>
        <v>0.017669619</v>
      </c>
      <c r="K115" s="217">
        <f t="shared" si="12"/>
        <v>-0.6660901898</v>
      </c>
      <c r="Z115" s="215"/>
      <c r="AA115" s="215"/>
      <c r="AB115" s="215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</row>
    <row r="116" hidden="1">
      <c r="A116" s="125" t="s">
        <v>206</v>
      </c>
      <c r="B116" s="126" t="s">
        <v>136</v>
      </c>
      <c r="C116" s="94" t="str">
        <f t="shared" si="7"/>
        <v>C</v>
      </c>
      <c r="D116" s="123">
        <f t="shared" si="8"/>
        <v>0.03892014876</v>
      </c>
      <c r="E116" s="124">
        <f t="shared" si="9"/>
        <v>-0.8018900228</v>
      </c>
      <c r="F116" s="177"/>
      <c r="G116" s="228" t="s">
        <v>200</v>
      </c>
      <c r="H116" s="220" t="s">
        <v>138</v>
      </c>
      <c r="I116" s="215" t="str">
        <f t="shared" si="10"/>
        <v>C</v>
      </c>
      <c r="J116" s="216">
        <f t="shared" si="11"/>
        <v>0.017669619</v>
      </c>
      <c r="K116" s="217">
        <f t="shared" si="12"/>
        <v>-0.1836687628</v>
      </c>
      <c r="Z116" s="215"/>
      <c r="AA116" s="215"/>
      <c r="AB116" s="215"/>
      <c r="AC116" s="215"/>
      <c r="AD116" s="215"/>
      <c r="AE116" s="215"/>
      <c r="AF116" s="215"/>
      <c r="AG116" s="215"/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</row>
    <row r="117" hidden="1">
      <c r="A117" s="125" t="s">
        <v>208</v>
      </c>
      <c r="B117" s="126" t="s">
        <v>136</v>
      </c>
      <c r="C117" s="94" t="str">
        <f t="shared" si="7"/>
        <v>C</v>
      </c>
      <c r="D117" s="123">
        <f t="shared" si="8"/>
        <v>0.03892014876</v>
      </c>
      <c r="E117" s="124">
        <f t="shared" si="9"/>
        <v>-0.1564848225</v>
      </c>
      <c r="F117" s="177"/>
      <c r="G117" s="228" t="s">
        <v>206</v>
      </c>
      <c r="H117" s="220" t="s">
        <v>138</v>
      </c>
      <c r="I117" s="215" t="str">
        <f t="shared" si="10"/>
        <v>C</v>
      </c>
      <c r="J117" s="216">
        <f t="shared" si="11"/>
        <v>0.017669619</v>
      </c>
      <c r="K117" s="217">
        <f t="shared" si="12"/>
        <v>-0.8018900228</v>
      </c>
      <c r="Z117" s="215"/>
      <c r="AA117" s="215"/>
      <c r="AB117" s="215"/>
      <c r="AC117" s="215"/>
      <c r="AD117" s="215"/>
      <c r="AE117" s="215"/>
      <c r="AF117" s="215"/>
      <c r="AG117" s="215"/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</row>
    <row r="118" hidden="1">
      <c r="A118" s="125" t="s">
        <v>210</v>
      </c>
      <c r="B118" s="126" t="s">
        <v>136</v>
      </c>
      <c r="C118" s="94" t="str">
        <f t="shared" si="7"/>
        <v>C</v>
      </c>
      <c r="D118" s="123">
        <f t="shared" si="8"/>
        <v>0.03892014876</v>
      </c>
      <c r="E118" s="124">
        <f t="shared" si="9"/>
        <v>0.4598809815</v>
      </c>
      <c r="F118" s="177"/>
      <c r="G118" s="228" t="s">
        <v>210</v>
      </c>
      <c r="H118" s="220" t="s">
        <v>138</v>
      </c>
      <c r="I118" s="215" t="str">
        <f t="shared" si="10"/>
        <v>C</v>
      </c>
      <c r="J118" s="216">
        <f t="shared" si="11"/>
        <v>0.017669619</v>
      </c>
      <c r="K118" s="217">
        <f t="shared" si="12"/>
        <v>0.4598809815</v>
      </c>
      <c r="Z118" s="215"/>
      <c r="AA118" s="215"/>
      <c r="AB118" s="215"/>
      <c r="AC118" s="215"/>
      <c r="AD118" s="215"/>
      <c r="AE118" s="215"/>
      <c r="AF118" s="215"/>
      <c r="AG118" s="215"/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</row>
    <row r="119" hidden="1">
      <c r="A119" s="125" t="s">
        <v>212</v>
      </c>
      <c r="B119" s="126" t="s">
        <v>136</v>
      </c>
      <c r="C119" s="94" t="str">
        <f t="shared" si="7"/>
        <v>C</v>
      </c>
      <c r="D119" s="123">
        <f t="shared" si="8"/>
        <v>0.03892014876</v>
      </c>
      <c r="E119" s="124">
        <f t="shared" si="9"/>
        <v>0.293256649</v>
      </c>
      <c r="F119" s="177"/>
      <c r="G119" s="228" t="s">
        <v>215</v>
      </c>
      <c r="H119" s="220" t="s">
        <v>138</v>
      </c>
      <c r="I119" s="215" t="str">
        <f t="shared" si="10"/>
        <v>C</v>
      </c>
      <c r="J119" s="216">
        <f t="shared" si="11"/>
        <v>0.017669619</v>
      </c>
      <c r="K119" s="217">
        <f t="shared" si="12"/>
        <v>-0.1399296931</v>
      </c>
      <c r="Z119" s="215"/>
      <c r="AA119" s="215"/>
      <c r="AB119" s="215"/>
      <c r="AC119" s="215"/>
      <c r="AD119" s="215"/>
      <c r="AE119" s="215"/>
      <c r="AF119" s="215"/>
      <c r="AG119" s="215"/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</row>
    <row r="120" hidden="1">
      <c r="A120" s="125" t="s">
        <v>215</v>
      </c>
      <c r="B120" s="126" t="s">
        <v>136</v>
      </c>
      <c r="C120" s="94" t="str">
        <f t="shared" si="7"/>
        <v>C</v>
      </c>
      <c r="D120" s="123">
        <f t="shared" si="8"/>
        <v>0.03892014876</v>
      </c>
      <c r="E120" s="124">
        <f t="shared" si="9"/>
        <v>-0.1399296931</v>
      </c>
      <c r="F120" s="177"/>
      <c r="G120" s="229" t="s">
        <v>219</v>
      </c>
      <c r="H120" s="222" t="s">
        <v>138</v>
      </c>
      <c r="I120" s="230" t="str">
        <f t="shared" si="10"/>
        <v>C</v>
      </c>
      <c r="J120" s="231">
        <f t="shared" si="11"/>
        <v>0.017669619</v>
      </c>
      <c r="K120" s="232">
        <f t="shared" si="12"/>
        <v>-0.3873475829</v>
      </c>
      <c r="Z120" s="215"/>
      <c r="AA120" s="215"/>
      <c r="AB120" s="215"/>
      <c r="AC120" s="215"/>
      <c r="AD120" s="215"/>
      <c r="AE120" s="215"/>
      <c r="AF120" s="215"/>
      <c r="AG120" s="215"/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</row>
    <row r="121" hidden="1">
      <c r="A121" s="127" t="s">
        <v>219</v>
      </c>
      <c r="B121" s="128" t="s">
        <v>136</v>
      </c>
      <c r="C121" s="94" t="str">
        <f t="shared" si="7"/>
        <v>C</v>
      </c>
      <c r="D121" s="130">
        <f t="shared" si="8"/>
        <v>0.03892014876</v>
      </c>
      <c r="E121" s="131">
        <f t="shared" si="9"/>
        <v>-0.3873475829</v>
      </c>
      <c r="F121" s="177"/>
      <c r="G121" s="233" t="s">
        <v>169</v>
      </c>
      <c r="H121" s="224" t="s">
        <v>143</v>
      </c>
      <c r="I121" s="215" t="str">
        <f t="shared" si="10"/>
        <v>C</v>
      </c>
      <c r="J121" s="216">
        <f t="shared" si="11"/>
        <v>0.06050707255</v>
      </c>
      <c r="K121" s="217">
        <f t="shared" si="12"/>
        <v>-0.8604062051</v>
      </c>
      <c r="Z121" s="215"/>
      <c r="AA121" s="215"/>
      <c r="AB121" s="215"/>
      <c r="AC121" s="215"/>
      <c r="AD121" s="215"/>
      <c r="AE121" s="215"/>
      <c r="AF121" s="215"/>
      <c r="AG121" s="215"/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</row>
    <row r="122" hidden="1">
      <c r="A122" s="132" t="s">
        <v>142</v>
      </c>
      <c r="B122" s="133" t="s">
        <v>142</v>
      </c>
      <c r="C122" s="116" t="str">
        <f t="shared" si="7"/>
        <v>C</v>
      </c>
      <c r="D122" s="117">
        <f t="shared" si="8"/>
        <v>0.3797939562</v>
      </c>
      <c r="E122" s="118">
        <f t="shared" si="9"/>
        <v>0.3076542437</v>
      </c>
      <c r="F122" s="177"/>
      <c r="G122" s="228" t="s">
        <v>177</v>
      </c>
      <c r="H122" s="220" t="s">
        <v>143</v>
      </c>
      <c r="I122" s="215" t="str">
        <f t="shared" si="10"/>
        <v>C</v>
      </c>
      <c r="J122" s="216">
        <f t="shared" si="11"/>
        <v>0.06050707255</v>
      </c>
      <c r="K122" s="217">
        <f t="shared" si="12"/>
        <v>0.0164205099</v>
      </c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</row>
    <row r="123" hidden="1">
      <c r="A123" s="127" t="s">
        <v>194</v>
      </c>
      <c r="B123" s="128" t="s">
        <v>142</v>
      </c>
      <c r="C123" s="129" t="str">
        <f t="shared" si="7"/>
        <v>C</v>
      </c>
      <c r="D123" s="130">
        <f t="shared" si="8"/>
        <v>0.3797939562</v>
      </c>
      <c r="E123" s="131">
        <f t="shared" si="9"/>
        <v>0.4519336687</v>
      </c>
      <c r="F123" s="177"/>
      <c r="G123" s="213" t="s">
        <v>179</v>
      </c>
      <c r="H123" s="220" t="s">
        <v>143</v>
      </c>
      <c r="I123" s="215" t="str">
        <f t="shared" si="10"/>
        <v>C</v>
      </c>
      <c r="J123" s="216">
        <f t="shared" si="11"/>
        <v>0.06050707255</v>
      </c>
      <c r="K123" s="217">
        <f t="shared" si="12"/>
        <v>-0.1327676324</v>
      </c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</row>
    <row r="124" hidden="1">
      <c r="A124" s="132" t="s">
        <v>139</v>
      </c>
      <c r="B124" s="133" t="s">
        <v>140</v>
      </c>
      <c r="C124" s="94" t="str">
        <f t="shared" si="7"/>
        <v>C</v>
      </c>
      <c r="D124" s="117">
        <f t="shared" si="8"/>
        <v>0.2674400129</v>
      </c>
      <c r="E124" s="118">
        <f t="shared" si="9"/>
        <v>0.8235739576</v>
      </c>
      <c r="F124" s="177"/>
      <c r="G124" s="213" t="s">
        <v>148</v>
      </c>
      <c r="H124" s="220" t="s">
        <v>143</v>
      </c>
      <c r="I124" s="215" t="str">
        <f t="shared" si="10"/>
        <v>C</v>
      </c>
      <c r="J124" s="216">
        <f t="shared" si="11"/>
        <v>0.06050707255</v>
      </c>
      <c r="K124" s="217">
        <f t="shared" si="12"/>
        <v>0.6116939967</v>
      </c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</row>
    <row r="125" hidden="1">
      <c r="A125" s="125" t="s">
        <v>140</v>
      </c>
      <c r="B125" s="126" t="s">
        <v>140</v>
      </c>
      <c r="C125" s="94" t="str">
        <f t="shared" si="7"/>
        <v>C</v>
      </c>
      <c r="D125" s="123">
        <f t="shared" si="8"/>
        <v>0.2674400129</v>
      </c>
      <c r="E125" s="124">
        <f t="shared" si="9"/>
        <v>0.6496639829</v>
      </c>
      <c r="F125" s="177"/>
      <c r="G125" s="213" t="s">
        <v>181</v>
      </c>
      <c r="H125" s="220" t="s">
        <v>143</v>
      </c>
      <c r="I125" s="215" t="str">
        <f t="shared" si="10"/>
        <v>C</v>
      </c>
      <c r="J125" s="216">
        <f t="shared" si="11"/>
        <v>0.06050707255</v>
      </c>
      <c r="K125" s="217">
        <f t="shared" si="12"/>
        <v>0.2635651122</v>
      </c>
      <c r="Z125" s="215"/>
      <c r="AA125" s="215"/>
      <c r="AB125" s="215"/>
      <c r="AC125" s="215"/>
      <c r="AD125" s="215"/>
      <c r="AE125" s="215"/>
      <c r="AF125" s="215"/>
      <c r="AG125" s="215"/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</row>
    <row r="126" hidden="1">
      <c r="A126" s="125" t="s">
        <v>204</v>
      </c>
      <c r="B126" s="126" t="s">
        <v>140</v>
      </c>
      <c r="C126" s="94" t="str">
        <f t="shared" si="7"/>
        <v>C</v>
      </c>
      <c r="D126" s="123">
        <f t="shared" si="8"/>
        <v>0.2674400129</v>
      </c>
      <c r="E126" s="124">
        <f t="shared" si="9"/>
        <v>-0.2179467505</v>
      </c>
      <c r="F126" s="177"/>
      <c r="G126" s="213" t="s">
        <v>183</v>
      </c>
      <c r="H126" s="220" t="s">
        <v>143</v>
      </c>
      <c r="I126" s="215" t="str">
        <f t="shared" si="10"/>
        <v>C</v>
      </c>
      <c r="J126" s="216">
        <f t="shared" si="11"/>
        <v>0.06050707255</v>
      </c>
      <c r="K126" s="217">
        <f t="shared" si="12"/>
        <v>-0.4516534568</v>
      </c>
      <c r="Z126" s="215"/>
      <c r="AA126" s="215"/>
      <c r="AB126" s="215"/>
      <c r="AC126" s="215"/>
      <c r="AD126" s="215"/>
      <c r="AE126" s="215"/>
      <c r="AF126" s="215"/>
      <c r="AG126" s="215"/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</row>
    <row r="127" hidden="1">
      <c r="A127" s="125" t="s">
        <v>209</v>
      </c>
      <c r="B127" s="126" t="s">
        <v>140</v>
      </c>
      <c r="C127" s="94" t="str">
        <f t="shared" si="7"/>
        <v>C</v>
      </c>
      <c r="D127" s="123">
        <f t="shared" si="8"/>
        <v>0.2674400129</v>
      </c>
      <c r="E127" s="124">
        <f t="shared" si="9"/>
        <v>0.117800192</v>
      </c>
      <c r="F127" s="177"/>
      <c r="G127" s="213" t="s">
        <v>187</v>
      </c>
      <c r="H127" s="220" t="s">
        <v>143</v>
      </c>
      <c r="I127" s="215" t="str">
        <f t="shared" si="10"/>
        <v>C</v>
      </c>
      <c r="J127" s="216">
        <f t="shared" si="11"/>
        <v>0.06050707255</v>
      </c>
      <c r="K127" s="217">
        <f t="shared" si="12"/>
        <v>-0.2323783022</v>
      </c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</row>
    <row r="128" hidden="1">
      <c r="A128" s="127" t="s">
        <v>216</v>
      </c>
      <c r="B128" s="128" t="s">
        <v>140</v>
      </c>
      <c r="C128" s="94" t="str">
        <f t="shared" si="7"/>
        <v>C</v>
      </c>
      <c r="D128" s="130">
        <f t="shared" si="8"/>
        <v>0.2674400129</v>
      </c>
      <c r="E128" s="131">
        <f t="shared" si="9"/>
        <v>-0.03589131738</v>
      </c>
      <c r="F128" s="177"/>
      <c r="G128" s="213" t="s">
        <v>192</v>
      </c>
      <c r="H128" s="220" t="s">
        <v>143</v>
      </c>
      <c r="I128" s="215" t="str">
        <f t="shared" si="10"/>
        <v>C</v>
      </c>
      <c r="J128" s="216">
        <f t="shared" si="11"/>
        <v>0.06050707255</v>
      </c>
      <c r="K128" s="217">
        <f t="shared" si="12"/>
        <v>1.100411904</v>
      </c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</row>
    <row r="129" hidden="1">
      <c r="A129" s="132" t="s">
        <v>169</v>
      </c>
      <c r="B129" s="133" t="s">
        <v>148</v>
      </c>
      <c r="C129" s="116" t="str">
        <f t="shared" si="7"/>
        <v>C</v>
      </c>
      <c r="D129" s="117">
        <f t="shared" si="8"/>
        <v>0.06050707255</v>
      </c>
      <c r="E129" s="118">
        <f t="shared" si="9"/>
        <v>-0.8604062051</v>
      </c>
      <c r="F129" s="177"/>
      <c r="G129" s="213" t="s">
        <v>195</v>
      </c>
      <c r="H129" s="220" t="s">
        <v>143</v>
      </c>
      <c r="I129" s="215" t="str">
        <f t="shared" si="10"/>
        <v>C</v>
      </c>
      <c r="J129" s="216">
        <f t="shared" si="11"/>
        <v>0.06050707255</v>
      </c>
      <c r="K129" s="217">
        <f t="shared" si="12"/>
        <v>0.1813031316</v>
      </c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</row>
    <row r="130" hidden="1">
      <c r="A130" s="125" t="s">
        <v>177</v>
      </c>
      <c r="B130" s="126" t="s">
        <v>148</v>
      </c>
      <c r="C130" s="94" t="str">
        <f t="shared" si="7"/>
        <v>C</v>
      </c>
      <c r="D130" s="123">
        <f t="shared" si="8"/>
        <v>0.06050707255</v>
      </c>
      <c r="E130" s="124">
        <f t="shared" si="9"/>
        <v>0.0164205099</v>
      </c>
      <c r="F130" s="177"/>
      <c r="G130" s="213" t="s">
        <v>207</v>
      </c>
      <c r="H130" s="220" t="s">
        <v>143</v>
      </c>
      <c r="I130" s="215" t="str">
        <f t="shared" si="10"/>
        <v>C</v>
      </c>
      <c r="J130" s="216">
        <f t="shared" si="11"/>
        <v>0.06050707255</v>
      </c>
      <c r="K130" s="217">
        <f t="shared" si="12"/>
        <v>-0.3094225646</v>
      </c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</row>
    <row r="131" hidden="1">
      <c r="A131" s="125" t="s">
        <v>179</v>
      </c>
      <c r="B131" s="126" t="s">
        <v>148</v>
      </c>
      <c r="C131" s="94" t="str">
        <f t="shared" si="7"/>
        <v>C</v>
      </c>
      <c r="D131" s="123">
        <f t="shared" si="8"/>
        <v>0.06050707255</v>
      </c>
      <c r="E131" s="124">
        <f t="shared" si="9"/>
        <v>-0.1327676324</v>
      </c>
      <c r="F131" s="177"/>
      <c r="G131" s="221" t="s">
        <v>220</v>
      </c>
      <c r="H131" s="222" t="s">
        <v>143</v>
      </c>
      <c r="I131" s="215" t="str">
        <f t="shared" si="10"/>
        <v>C</v>
      </c>
      <c r="J131" s="216">
        <f t="shared" si="11"/>
        <v>0.06050707255</v>
      </c>
      <c r="K131" s="217">
        <f t="shared" si="12"/>
        <v>0.4788113044</v>
      </c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</row>
    <row r="132" hidden="1">
      <c r="A132" s="125" t="s">
        <v>148</v>
      </c>
      <c r="B132" s="126" t="s">
        <v>148</v>
      </c>
      <c r="C132" s="94" t="str">
        <f t="shared" si="7"/>
        <v>C</v>
      </c>
      <c r="D132" s="123">
        <f t="shared" si="8"/>
        <v>0.06050707255</v>
      </c>
      <c r="E132" s="124">
        <f t="shared" si="9"/>
        <v>0.6116939967</v>
      </c>
      <c r="F132" s="177"/>
      <c r="G132" s="223" t="s">
        <v>133</v>
      </c>
      <c r="H132" s="224" t="s">
        <v>135</v>
      </c>
      <c r="I132" s="225" t="str">
        <f t="shared" si="10"/>
        <v>C</v>
      </c>
      <c r="J132" s="226">
        <f t="shared" si="11"/>
        <v>0.22601867</v>
      </c>
      <c r="K132" s="227">
        <f t="shared" si="12"/>
        <v>-0.7881471939</v>
      </c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</row>
    <row r="133" hidden="1">
      <c r="A133" s="125" t="s">
        <v>181</v>
      </c>
      <c r="B133" s="126" t="s">
        <v>148</v>
      </c>
      <c r="C133" s="94" t="str">
        <f t="shared" si="7"/>
        <v>C</v>
      </c>
      <c r="D133" s="123">
        <f t="shared" si="8"/>
        <v>0.06050707255</v>
      </c>
      <c r="E133" s="124">
        <f t="shared" si="9"/>
        <v>0.2635651122</v>
      </c>
      <c r="F133" s="177"/>
      <c r="G133" s="213" t="s">
        <v>163</v>
      </c>
      <c r="H133" s="220" t="s">
        <v>135</v>
      </c>
      <c r="I133" s="215" t="str">
        <f t="shared" si="10"/>
        <v>C</v>
      </c>
      <c r="J133" s="216">
        <f t="shared" si="11"/>
        <v>0.22601867</v>
      </c>
      <c r="K133" s="217">
        <f t="shared" si="12"/>
        <v>0.148683253</v>
      </c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</row>
    <row r="134" hidden="1">
      <c r="A134" s="125" t="s">
        <v>183</v>
      </c>
      <c r="B134" s="126" t="s">
        <v>148</v>
      </c>
      <c r="C134" s="94" t="str">
        <f t="shared" si="7"/>
        <v>C</v>
      </c>
      <c r="D134" s="123">
        <f t="shared" si="8"/>
        <v>0.06050707255</v>
      </c>
      <c r="E134" s="124">
        <f t="shared" si="9"/>
        <v>-0.4516534568</v>
      </c>
      <c r="F134" s="177"/>
      <c r="G134" s="213" t="s">
        <v>168</v>
      </c>
      <c r="H134" s="220" t="s">
        <v>135</v>
      </c>
      <c r="I134" s="215" t="str">
        <f t="shared" si="10"/>
        <v>C</v>
      </c>
      <c r="J134" s="216">
        <f t="shared" si="11"/>
        <v>0.22601867</v>
      </c>
      <c r="K134" s="217">
        <f t="shared" si="12"/>
        <v>0.3053905085</v>
      </c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</row>
    <row r="135" hidden="1">
      <c r="A135" s="125" t="s">
        <v>187</v>
      </c>
      <c r="B135" s="126" t="s">
        <v>148</v>
      </c>
      <c r="C135" s="94" t="str">
        <f t="shared" si="7"/>
        <v>C</v>
      </c>
      <c r="D135" s="123">
        <f t="shared" si="8"/>
        <v>0.06050707255</v>
      </c>
      <c r="E135" s="124">
        <f t="shared" si="9"/>
        <v>-0.2323783022</v>
      </c>
      <c r="F135" s="177"/>
      <c r="G135" s="213" t="s">
        <v>211</v>
      </c>
      <c r="H135" s="220" t="s">
        <v>135</v>
      </c>
      <c r="I135" s="215" t="str">
        <f t="shared" si="10"/>
        <v>C</v>
      </c>
      <c r="J135" s="216">
        <f t="shared" si="11"/>
        <v>0.22601867</v>
      </c>
      <c r="K135" s="217">
        <f t="shared" si="12"/>
        <v>0.02691221812</v>
      </c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</row>
    <row r="136" hidden="1">
      <c r="A136" s="125" t="s">
        <v>192</v>
      </c>
      <c r="B136" s="126" t="s">
        <v>148</v>
      </c>
      <c r="C136" s="94" t="str">
        <f t="shared" si="7"/>
        <v>C</v>
      </c>
      <c r="D136" s="123">
        <f t="shared" si="8"/>
        <v>0.06050707255</v>
      </c>
      <c r="E136" s="124">
        <f t="shared" si="9"/>
        <v>1.100411904</v>
      </c>
      <c r="F136" s="177"/>
      <c r="G136" s="213" t="s">
        <v>213</v>
      </c>
      <c r="H136" s="220" t="s">
        <v>135</v>
      </c>
      <c r="I136" s="215" t="str">
        <f t="shared" si="10"/>
        <v>C</v>
      </c>
      <c r="J136" s="216">
        <f t="shared" si="11"/>
        <v>0.22601867</v>
      </c>
      <c r="K136" s="217">
        <f t="shared" si="12"/>
        <v>0.1823876802</v>
      </c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</row>
    <row r="137" hidden="1">
      <c r="A137" s="125" t="s">
        <v>195</v>
      </c>
      <c r="B137" s="126" t="s">
        <v>148</v>
      </c>
      <c r="C137" s="94" t="str">
        <f t="shared" si="7"/>
        <v>C</v>
      </c>
      <c r="D137" s="123">
        <f t="shared" si="8"/>
        <v>0.06050707255</v>
      </c>
      <c r="E137" s="124">
        <f t="shared" si="9"/>
        <v>0.1813031316</v>
      </c>
      <c r="F137" s="177"/>
      <c r="G137" s="221" t="s">
        <v>134</v>
      </c>
      <c r="H137" s="222" t="s">
        <v>135</v>
      </c>
      <c r="I137" s="230" t="str">
        <f t="shared" si="10"/>
        <v>C</v>
      </c>
      <c r="J137" s="231">
        <f t="shared" si="11"/>
        <v>0.22601867</v>
      </c>
      <c r="K137" s="232">
        <f t="shared" si="12"/>
        <v>1.480885554</v>
      </c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</row>
    <row r="138" hidden="1">
      <c r="A138" s="125" t="s">
        <v>207</v>
      </c>
      <c r="B138" s="126" t="s">
        <v>148</v>
      </c>
      <c r="C138" s="94" t="str">
        <f t="shared" si="7"/>
        <v>C</v>
      </c>
      <c r="D138" s="123">
        <f t="shared" si="8"/>
        <v>0.06050707255</v>
      </c>
      <c r="E138" s="124">
        <f t="shared" si="9"/>
        <v>-0.3094225646</v>
      </c>
      <c r="F138" s="177"/>
      <c r="G138" s="223" t="s">
        <v>158</v>
      </c>
      <c r="H138" s="224" t="s">
        <v>149</v>
      </c>
      <c r="I138" s="215" t="str">
        <f t="shared" si="10"/>
        <v>C</v>
      </c>
      <c r="J138" s="216">
        <f t="shared" si="11"/>
        <v>0.1874405968</v>
      </c>
      <c r="K138" s="217">
        <f t="shared" si="12"/>
        <v>-0.5645726186</v>
      </c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</row>
    <row r="139" hidden="1">
      <c r="A139" s="127" t="s">
        <v>220</v>
      </c>
      <c r="B139" s="128" t="s">
        <v>148</v>
      </c>
      <c r="C139" s="129" t="str">
        <f t="shared" si="7"/>
        <v>C</v>
      </c>
      <c r="D139" s="130">
        <f t="shared" si="8"/>
        <v>0.06050707255</v>
      </c>
      <c r="E139" s="131">
        <f t="shared" si="9"/>
        <v>0.4788113044</v>
      </c>
      <c r="F139" s="177"/>
      <c r="G139" s="213" t="s">
        <v>172</v>
      </c>
      <c r="H139" s="220" t="s">
        <v>149</v>
      </c>
      <c r="I139" s="215" t="str">
        <f t="shared" si="10"/>
        <v>C</v>
      </c>
      <c r="J139" s="216">
        <f t="shared" si="11"/>
        <v>0.1874405968</v>
      </c>
      <c r="K139" s="217">
        <f t="shared" si="12"/>
        <v>-0.1507222328</v>
      </c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</row>
    <row r="140" hidden="1">
      <c r="A140" s="132" t="s">
        <v>165</v>
      </c>
      <c r="B140" s="133" t="s">
        <v>153</v>
      </c>
      <c r="C140" s="94" t="str">
        <f t="shared" si="7"/>
        <v>D</v>
      </c>
      <c r="D140" s="117">
        <f t="shared" si="8"/>
        <v>-0.3363387448</v>
      </c>
      <c r="E140" s="118">
        <f t="shared" si="9"/>
        <v>-0.1723908566</v>
      </c>
      <c r="F140" s="177"/>
      <c r="G140" s="213" t="s">
        <v>173</v>
      </c>
      <c r="H140" s="220" t="s">
        <v>149</v>
      </c>
      <c r="I140" s="215" t="str">
        <f t="shared" si="10"/>
        <v>C</v>
      </c>
      <c r="J140" s="216">
        <f t="shared" si="11"/>
        <v>0.1874405968</v>
      </c>
      <c r="K140" s="217">
        <f t="shared" si="12"/>
        <v>-0.6554551108</v>
      </c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</row>
    <row r="141" hidden="1">
      <c r="A141" s="125" t="s">
        <v>167</v>
      </c>
      <c r="B141" s="126" t="s">
        <v>153</v>
      </c>
      <c r="C141" s="94" t="str">
        <f t="shared" si="7"/>
        <v>D</v>
      </c>
      <c r="D141" s="123">
        <f t="shared" si="8"/>
        <v>-0.3363387448</v>
      </c>
      <c r="E141" s="124">
        <f t="shared" si="9"/>
        <v>-0.5083600256</v>
      </c>
      <c r="F141" s="177"/>
      <c r="G141" s="213" t="s">
        <v>176</v>
      </c>
      <c r="H141" s="220" t="s">
        <v>149</v>
      </c>
      <c r="I141" s="215" t="str">
        <f t="shared" si="10"/>
        <v>C</v>
      </c>
      <c r="J141" s="216">
        <f t="shared" si="11"/>
        <v>0.1874405968</v>
      </c>
      <c r="K141" s="217">
        <f t="shared" si="12"/>
        <v>0.6118469746</v>
      </c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</row>
    <row r="142" hidden="1">
      <c r="A142" s="125" t="s">
        <v>171</v>
      </c>
      <c r="B142" s="126" t="s">
        <v>153</v>
      </c>
      <c r="C142" s="94" t="str">
        <f t="shared" si="7"/>
        <v>D</v>
      </c>
      <c r="D142" s="123">
        <f t="shared" si="8"/>
        <v>-0.3363387448</v>
      </c>
      <c r="E142" s="124">
        <f t="shared" si="9"/>
        <v>0.1825340271</v>
      </c>
      <c r="F142" s="177"/>
      <c r="G142" s="213" t="s">
        <v>186</v>
      </c>
      <c r="H142" s="220" t="s">
        <v>149</v>
      </c>
      <c r="I142" s="215" t="str">
        <f t="shared" si="10"/>
        <v>C</v>
      </c>
      <c r="J142" s="216">
        <f t="shared" si="11"/>
        <v>0.1874405968</v>
      </c>
      <c r="K142" s="217">
        <f t="shared" si="12"/>
        <v>1.530144097</v>
      </c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</row>
    <row r="143" hidden="1">
      <c r="A143" s="125" t="s">
        <v>184</v>
      </c>
      <c r="B143" s="126" t="s">
        <v>153</v>
      </c>
      <c r="C143" s="94" t="str">
        <f t="shared" si="7"/>
        <v>D</v>
      </c>
      <c r="D143" s="123">
        <f t="shared" si="8"/>
        <v>-0.3363387448</v>
      </c>
      <c r="E143" s="124">
        <f t="shared" si="9"/>
        <v>-0.5164324981</v>
      </c>
      <c r="F143" s="177"/>
      <c r="G143" s="213" t="s">
        <v>202</v>
      </c>
      <c r="H143" s="220" t="s">
        <v>149</v>
      </c>
      <c r="I143" s="215" t="str">
        <f t="shared" si="10"/>
        <v>C</v>
      </c>
      <c r="J143" s="216">
        <f t="shared" si="11"/>
        <v>0.1874405968</v>
      </c>
      <c r="K143" s="217">
        <f t="shared" si="12"/>
        <v>-0.1817957619</v>
      </c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</row>
    <row r="144" hidden="1">
      <c r="A144" s="125" t="s">
        <v>153</v>
      </c>
      <c r="B144" s="126" t="s">
        <v>153</v>
      </c>
      <c r="C144" s="94" t="str">
        <f t="shared" si="7"/>
        <v>D</v>
      </c>
      <c r="D144" s="123">
        <f t="shared" si="8"/>
        <v>-0.3363387448</v>
      </c>
      <c r="E144" s="124">
        <f t="shared" si="9"/>
        <v>-0.1795109444</v>
      </c>
      <c r="F144" s="177"/>
      <c r="G144" s="221" t="s">
        <v>159</v>
      </c>
      <c r="H144" s="222" t="s">
        <v>149</v>
      </c>
      <c r="I144" s="215" t="str">
        <f t="shared" si="10"/>
        <v>C</v>
      </c>
      <c r="J144" s="216">
        <f t="shared" si="11"/>
        <v>0.1874405968</v>
      </c>
      <c r="K144" s="217">
        <f t="shared" si="12"/>
        <v>0.7226388302</v>
      </c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</row>
    <row r="145" hidden="1">
      <c r="A145" s="127" t="s">
        <v>205</v>
      </c>
      <c r="B145" s="128" t="s">
        <v>153</v>
      </c>
      <c r="C145" s="94" t="str">
        <f t="shared" si="7"/>
        <v>D</v>
      </c>
      <c r="D145" s="130">
        <f t="shared" si="8"/>
        <v>-0.3363387448</v>
      </c>
      <c r="E145" s="131">
        <f t="shared" si="9"/>
        <v>-0.8238721714</v>
      </c>
      <c r="F145" s="177"/>
      <c r="G145" s="223" t="s">
        <v>139</v>
      </c>
      <c r="H145" s="224" t="s">
        <v>141</v>
      </c>
      <c r="I145" s="225" t="str">
        <f t="shared" si="10"/>
        <v>C</v>
      </c>
      <c r="J145" s="226">
        <f t="shared" si="11"/>
        <v>0.2537350853</v>
      </c>
      <c r="K145" s="227">
        <f t="shared" si="12"/>
        <v>0.8235739576</v>
      </c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</row>
    <row r="146" hidden="1">
      <c r="A146" s="132" t="s">
        <v>180</v>
      </c>
      <c r="B146" s="133" t="s">
        <v>155</v>
      </c>
      <c r="C146" s="116" t="str">
        <f t="shared" si="7"/>
        <v>D</v>
      </c>
      <c r="D146" s="117">
        <f t="shared" si="8"/>
        <v>-0.4269146515</v>
      </c>
      <c r="E146" s="118">
        <f t="shared" si="9"/>
        <v>-0.8873642091</v>
      </c>
      <c r="F146" s="177"/>
      <c r="G146" s="213" t="s">
        <v>140</v>
      </c>
      <c r="H146" s="220" t="s">
        <v>141</v>
      </c>
      <c r="I146" s="215" t="str">
        <f t="shared" si="10"/>
        <v>C</v>
      </c>
      <c r="J146" s="216">
        <f t="shared" si="11"/>
        <v>0.2537350853</v>
      </c>
      <c r="K146" s="217">
        <f t="shared" si="12"/>
        <v>0.6496639829</v>
      </c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</row>
    <row r="147" hidden="1">
      <c r="A147" s="125" t="s">
        <v>185</v>
      </c>
      <c r="B147" s="126" t="s">
        <v>155</v>
      </c>
      <c r="C147" s="94" t="str">
        <f t="shared" si="7"/>
        <v>D</v>
      </c>
      <c r="D147" s="123">
        <f t="shared" si="8"/>
        <v>-0.4269146515</v>
      </c>
      <c r="E147" s="124">
        <f t="shared" si="9"/>
        <v>0.09423608878</v>
      </c>
      <c r="F147" s="177"/>
      <c r="G147" s="213" t="s">
        <v>182</v>
      </c>
      <c r="H147" s="220" t="s">
        <v>141</v>
      </c>
      <c r="I147" s="215" t="str">
        <f t="shared" si="10"/>
        <v>C</v>
      </c>
      <c r="J147" s="216">
        <f t="shared" si="11"/>
        <v>0.2537350853</v>
      </c>
      <c r="K147" s="217">
        <f t="shared" si="12"/>
        <v>0.5559087914</v>
      </c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</row>
    <row r="148" hidden="1">
      <c r="A148" s="125" t="s">
        <v>188</v>
      </c>
      <c r="B148" s="126" t="s">
        <v>155</v>
      </c>
      <c r="C148" s="94" t="str">
        <f t="shared" si="7"/>
        <v>D</v>
      </c>
      <c r="D148" s="123">
        <f t="shared" si="8"/>
        <v>-0.4269146515</v>
      </c>
      <c r="E148" s="124">
        <f t="shared" si="9"/>
        <v>-0.4609122898</v>
      </c>
      <c r="F148" s="177"/>
      <c r="G148" s="213" t="s">
        <v>204</v>
      </c>
      <c r="H148" s="220" t="s">
        <v>141</v>
      </c>
      <c r="I148" s="215" t="str">
        <f t="shared" si="10"/>
        <v>C</v>
      </c>
      <c r="J148" s="216">
        <f t="shared" si="11"/>
        <v>0.2537350853</v>
      </c>
      <c r="K148" s="217">
        <f t="shared" si="12"/>
        <v>-0.2179467505</v>
      </c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</row>
    <row r="149" hidden="1">
      <c r="A149" s="125" t="s">
        <v>190</v>
      </c>
      <c r="B149" s="126" t="s">
        <v>155</v>
      </c>
      <c r="C149" s="94" t="str">
        <f t="shared" si="7"/>
        <v>D</v>
      </c>
      <c r="D149" s="123">
        <f t="shared" si="8"/>
        <v>-0.4269146515</v>
      </c>
      <c r="E149" s="124">
        <f t="shared" si="9"/>
        <v>-0.3363201589</v>
      </c>
      <c r="F149" s="177"/>
      <c r="G149" s="213" t="s">
        <v>208</v>
      </c>
      <c r="H149" s="220" t="s">
        <v>141</v>
      </c>
      <c r="I149" s="215" t="str">
        <f t="shared" si="10"/>
        <v>C</v>
      </c>
      <c r="J149" s="216">
        <f t="shared" si="11"/>
        <v>0.2537350853</v>
      </c>
      <c r="K149" s="217">
        <f t="shared" si="12"/>
        <v>-0.1564848225</v>
      </c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</row>
    <row r="150" hidden="1">
      <c r="A150" s="125" t="s">
        <v>193</v>
      </c>
      <c r="B150" s="126" t="s">
        <v>155</v>
      </c>
      <c r="C150" s="94" t="str">
        <f t="shared" si="7"/>
        <v>D</v>
      </c>
      <c r="D150" s="123">
        <f t="shared" si="8"/>
        <v>-0.4269146515</v>
      </c>
      <c r="E150" s="124">
        <f t="shared" si="9"/>
        <v>-0.2482892191</v>
      </c>
      <c r="F150" s="177"/>
      <c r="G150" s="213" t="s">
        <v>209</v>
      </c>
      <c r="H150" s="220" t="s">
        <v>141</v>
      </c>
      <c r="I150" s="215" t="str">
        <f t="shared" si="10"/>
        <v>C</v>
      </c>
      <c r="J150" s="216">
        <f t="shared" si="11"/>
        <v>0.2537350853</v>
      </c>
      <c r="K150" s="217">
        <f t="shared" si="12"/>
        <v>0.117800192</v>
      </c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</row>
    <row r="151" hidden="1">
      <c r="A151" s="125" t="s">
        <v>198</v>
      </c>
      <c r="B151" s="126" t="s">
        <v>155</v>
      </c>
      <c r="C151" s="94" t="str">
        <f t="shared" si="7"/>
        <v>D</v>
      </c>
      <c r="D151" s="123">
        <f t="shared" si="8"/>
        <v>-0.4269146515</v>
      </c>
      <c r="E151" s="124">
        <f t="shared" si="9"/>
        <v>-0.7645878866</v>
      </c>
      <c r="F151" s="177"/>
      <c r="G151" s="213" t="s">
        <v>212</v>
      </c>
      <c r="H151" s="220" t="s">
        <v>141</v>
      </c>
      <c r="I151" s="215" t="str">
        <f t="shared" si="10"/>
        <v>C</v>
      </c>
      <c r="J151" s="216">
        <f t="shared" si="11"/>
        <v>0.2537350853</v>
      </c>
      <c r="K151" s="217">
        <f t="shared" si="12"/>
        <v>0.293256649</v>
      </c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</row>
    <row r="152" hidden="1">
      <c r="A152" s="127" t="s">
        <v>155</v>
      </c>
      <c r="B152" s="128" t="s">
        <v>155</v>
      </c>
      <c r="C152" s="129" t="str">
        <f t="shared" si="7"/>
        <v>D</v>
      </c>
      <c r="D152" s="130">
        <f t="shared" si="8"/>
        <v>-0.4269146515</v>
      </c>
      <c r="E152" s="131">
        <f t="shared" si="9"/>
        <v>-0.3851648856</v>
      </c>
      <c r="F152" s="177"/>
      <c r="G152" s="221" t="s">
        <v>216</v>
      </c>
      <c r="H152" s="222" t="s">
        <v>141</v>
      </c>
      <c r="I152" s="230" t="str">
        <f t="shared" si="10"/>
        <v>C</v>
      </c>
      <c r="J152" s="231">
        <f t="shared" si="11"/>
        <v>0.2537350853</v>
      </c>
      <c r="K152" s="232">
        <f t="shared" si="12"/>
        <v>-0.03589131738</v>
      </c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</row>
    <row r="153" hidden="1">
      <c r="A153" s="132" t="s">
        <v>150</v>
      </c>
      <c r="B153" s="133" t="s">
        <v>151</v>
      </c>
      <c r="C153" s="94" t="str">
        <f t="shared" si="7"/>
        <v>C</v>
      </c>
      <c r="D153" s="117">
        <f t="shared" si="8"/>
        <v>0.08223694187</v>
      </c>
      <c r="E153" s="118">
        <f t="shared" si="9"/>
        <v>0.1047613977</v>
      </c>
      <c r="F153" s="177"/>
      <c r="G153" s="223" t="s">
        <v>142</v>
      </c>
      <c r="H153" s="224" t="s">
        <v>156</v>
      </c>
      <c r="I153" s="215" t="str">
        <f t="shared" si="10"/>
        <v>C</v>
      </c>
      <c r="J153" s="216">
        <f t="shared" si="11"/>
        <v>0.1953698682</v>
      </c>
      <c r="K153" s="217">
        <f t="shared" si="12"/>
        <v>0.3076542437</v>
      </c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</row>
    <row r="154" hidden="1">
      <c r="A154" s="125" t="s">
        <v>154</v>
      </c>
      <c r="B154" s="126" t="s">
        <v>151</v>
      </c>
      <c r="C154" s="94" t="str">
        <f t="shared" si="7"/>
        <v>C</v>
      </c>
      <c r="D154" s="123">
        <f t="shared" si="8"/>
        <v>0.08223694187</v>
      </c>
      <c r="E154" s="124">
        <f t="shared" si="9"/>
        <v>-0.4898978268</v>
      </c>
      <c r="F154" s="177"/>
      <c r="G154" s="213" t="s">
        <v>194</v>
      </c>
      <c r="H154" s="220" t="s">
        <v>156</v>
      </c>
      <c r="I154" s="215" t="str">
        <f t="shared" si="10"/>
        <v>C</v>
      </c>
      <c r="J154" s="216">
        <f t="shared" si="11"/>
        <v>0.1953698682</v>
      </c>
      <c r="K154" s="217">
        <f t="shared" si="12"/>
        <v>0.4519336687</v>
      </c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</row>
    <row r="155" hidden="1">
      <c r="A155" s="125" t="s">
        <v>164</v>
      </c>
      <c r="B155" s="126" t="s">
        <v>151</v>
      </c>
      <c r="C155" s="94" t="str">
        <f t="shared" si="7"/>
        <v>C</v>
      </c>
      <c r="D155" s="123">
        <f t="shared" si="8"/>
        <v>0.08223694187</v>
      </c>
      <c r="E155" s="124">
        <f t="shared" si="9"/>
        <v>0.2652776361</v>
      </c>
      <c r="F155" s="177"/>
      <c r="G155" s="221" t="s">
        <v>197</v>
      </c>
      <c r="H155" s="222" t="s">
        <v>156</v>
      </c>
      <c r="I155" s="215" t="str">
        <f t="shared" si="10"/>
        <v>C</v>
      </c>
      <c r="J155" s="216">
        <f t="shared" si="11"/>
        <v>0.1953698682</v>
      </c>
      <c r="K155" s="217">
        <f t="shared" si="12"/>
        <v>-0.1734783077</v>
      </c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</row>
    <row r="156" hidden="1">
      <c r="A156" s="125" t="s">
        <v>189</v>
      </c>
      <c r="B156" s="126" t="s">
        <v>151</v>
      </c>
      <c r="C156" s="94" t="str">
        <f t="shared" si="7"/>
        <v>C</v>
      </c>
      <c r="D156" s="123">
        <f t="shared" si="8"/>
        <v>0.08223694187</v>
      </c>
      <c r="E156" s="124">
        <f t="shared" si="9"/>
        <v>-0.3873366184</v>
      </c>
      <c r="F156" s="177"/>
      <c r="G156" s="223" t="s">
        <v>150</v>
      </c>
      <c r="H156" s="224" t="s">
        <v>152</v>
      </c>
      <c r="I156" s="225" t="str">
        <f t="shared" si="10"/>
        <v>C</v>
      </c>
      <c r="J156" s="226">
        <f t="shared" si="11"/>
        <v>0.08223694187</v>
      </c>
      <c r="K156" s="227">
        <f t="shared" si="12"/>
        <v>0.1047613977</v>
      </c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</row>
    <row r="157" hidden="1">
      <c r="A157" s="125" t="s">
        <v>151</v>
      </c>
      <c r="B157" s="126" t="s">
        <v>151</v>
      </c>
      <c r="C157" s="94" t="str">
        <f t="shared" si="7"/>
        <v>C</v>
      </c>
      <c r="D157" s="123">
        <f t="shared" si="8"/>
        <v>0.08223694187</v>
      </c>
      <c r="E157" s="124">
        <f t="shared" si="9"/>
        <v>-0.3132373262</v>
      </c>
      <c r="F157" s="177"/>
      <c r="G157" s="213" t="s">
        <v>154</v>
      </c>
      <c r="H157" s="220" t="s">
        <v>152</v>
      </c>
      <c r="I157" s="215" t="str">
        <f t="shared" si="10"/>
        <v>C</v>
      </c>
      <c r="J157" s="216">
        <f t="shared" si="11"/>
        <v>0.08223694187</v>
      </c>
      <c r="K157" s="217">
        <f t="shared" si="12"/>
        <v>-0.4898978268</v>
      </c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</row>
    <row r="158" hidden="1">
      <c r="A158" s="125" t="s">
        <v>201</v>
      </c>
      <c r="B158" s="126" t="s">
        <v>151</v>
      </c>
      <c r="C158" s="94" t="str">
        <f t="shared" si="7"/>
        <v>C</v>
      </c>
      <c r="D158" s="123">
        <f t="shared" si="8"/>
        <v>0.08223694187</v>
      </c>
      <c r="E158" s="124">
        <f t="shared" si="9"/>
        <v>0.830260616</v>
      </c>
      <c r="F158" s="177"/>
      <c r="G158" s="213" t="s">
        <v>164</v>
      </c>
      <c r="H158" s="220" t="s">
        <v>152</v>
      </c>
      <c r="I158" s="215" t="str">
        <f t="shared" si="10"/>
        <v>C</v>
      </c>
      <c r="J158" s="216">
        <f t="shared" si="11"/>
        <v>0.08223694187</v>
      </c>
      <c r="K158" s="217">
        <f t="shared" si="12"/>
        <v>0.2652776361</v>
      </c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</row>
    <row r="159" hidden="1">
      <c r="A159" s="127" t="s">
        <v>218</v>
      </c>
      <c r="B159" s="128" t="s">
        <v>151</v>
      </c>
      <c r="C159" s="94" t="str">
        <f t="shared" si="7"/>
        <v>C</v>
      </c>
      <c r="D159" s="130">
        <f t="shared" si="8"/>
        <v>0.08223694187</v>
      </c>
      <c r="E159" s="131">
        <f t="shared" si="9"/>
        <v>0.5658307147</v>
      </c>
      <c r="F159" s="177"/>
      <c r="G159" s="213" t="s">
        <v>189</v>
      </c>
      <c r="H159" s="220" t="s">
        <v>152</v>
      </c>
      <c r="I159" s="215" t="str">
        <f t="shared" si="10"/>
        <v>C</v>
      </c>
      <c r="J159" s="216">
        <f t="shared" si="11"/>
        <v>0.08223694187</v>
      </c>
      <c r="K159" s="217">
        <f t="shared" si="12"/>
        <v>-0.3873366184</v>
      </c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</row>
    <row r="160" hidden="1">
      <c r="A160" s="114" t="s">
        <v>158</v>
      </c>
      <c r="B160" s="133" t="s">
        <v>159</v>
      </c>
      <c r="C160" s="116" t="str">
        <f t="shared" si="7"/>
        <v>C</v>
      </c>
      <c r="D160" s="117">
        <f t="shared" si="8"/>
        <v>0.3843720189</v>
      </c>
      <c r="E160" s="118">
        <f t="shared" si="9"/>
        <v>-0.5645726186</v>
      </c>
      <c r="F160" s="177"/>
      <c r="G160" s="213" t="s">
        <v>151</v>
      </c>
      <c r="H160" s="220" t="s">
        <v>152</v>
      </c>
      <c r="I160" s="215" t="str">
        <f t="shared" si="10"/>
        <v>C</v>
      </c>
      <c r="J160" s="216">
        <f t="shared" si="11"/>
        <v>0.08223694187</v>
      </c>
      <c r="K160" s="217">
        <f t="shared" si="12"/>
        <v>-0.3132373262</v>
      </c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</row>
    <row r="161" hidden="1">
      <c r="A161" s="121" t="s">
        <v>172</v>
      </c>
      <c r="B161" s="126" t="s">
        <v>159</v>
      </c>
      <c r="C161" s="94" t="str">
        <f t="shared" si="7"/>
        <v>C</v>
      </c>
      <c r="D161" s="123">
        <f t="shared" si="8"/>
        <v>0.3843720189</v>
      </c>
      <c r="E161" s="124">
        <f t="shared" si="9"/>
        <v>-0.1507222328</v>
      </c>
      <c r="F161" s="177"/>
      <c r="G161" s="213" t="s">
        <v>201</v>
      </c>
      <c r="H161" s="220" t="s">
        <v>152</v>
      </c>
      <c r="I161" s="215" t="str">
        <f t="shared" si="10"/>
        <v>C</v>
      </c>
      <c r="J161" s="216">
        <f t="shared" si="11"/>
        <v>0.08223694187</v>
      </c>
      <c r="K161" s="217">
        <f t="shared" si="12"/>
        <v>0.830260616</v>
      </c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</row>
    <row r="162" hidden="1">
      <c r="A162" s="121" t="s">
        <v>186</v>
      </c>
      <c r="B162" s="126" t="s">
        <v>159</v>
      </c>
      <c r="C162" s="94" t="str">
        <f t="shared" si="7"/>
        <v>C</v>
      </c>
      <c r="D162" s="123">
        <f t="shared" si="8"/>
        <v>0.3843720189</v>
      </c>
      <c r="E162" s="124">
        <f t="shared" si="9"/>
        <v>1.530144097</v>
      </c>
      <c r="F162" s="177"/>
      <c r="G162" s="221" t="s">
        <v>218</v>
      </c>
      <c r="H162" s="222" t="s">
        <v>152</v>
      </c>
      <c r="I162" s="230" t="str">
        <f t="shared" si="10"/>
        <v>C</v>
      </c>
      <c r="J162" s="231">
        <f t="shared" si="11"/>
        <v>0.08223694187</v>
      </c>
      <c r="K162" s="232">
        <f t="shared" si="12"/>
        <v>0.5658307147</v>
      </c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</row>
    <row r="163" hidden="1">
      <c r="A163" s="234" t="s">
        <v>159</v>
      </c>
      <c r="B163" s="128" t="s">
        <v>159</v>
      </c>
      <c r="C163" s="129" t="str">
        <f t="shared" si="7"/>
        <v>C</v>
      </c>
      <c r="D163" s="130">
        <f t="shared" si="8"/>
        <v>0.3843720189</v>
      </c>
      <c r="E163" s="131">
        <f t="shared" si="9"/>
        <v>0.7226388302</v>
      </c>
      <c r="F163" s="177"/>
      <c r="G163" s="223" t="s">
        <v>144</v>
      </c>
      <c r="H163" s="224" t="s">
        <v>146</v>
      </c>
      <c r="I163" s="225" t="str">
        <f t="shared" si="10"/>
        <v>D</v>
      </c>
      <c r="J163" s="226">
        <f t="shared" si="11"/>
        <v>-0.3092127863</v>
      </c>
      <c r="K163" s="227">
        <f t="shared" si="12"/>
        <v>-0.3139331747</v>
      </c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</row>
    <row r="164" hidden="1">
      <c r="A164" s="114" t="s">
        <v>144</v>
      </c>
      <c r="B164" s="133" t="s">
        <v>145</v>
      </c>
      <c r="C164" s="94" t="str">
        <f t="shared" si="7"/>
        <v>D</v>
      </c>
      <c r="D164" s="117">
        <f t="shared" si="8"/>
        <v>-0.2062236542</v>
      </c>
      <c r="E164" s="118">
        <f t="shared" si="9"/>
        <v>-0.3139331747</v>
      </c>
      <c r="F164" s="177"/>
      <c r="G164" s="213" t="s">
        <v>157</v>
      </c>
      <c r="H164" s="220" t="s">
        <v>146</v>
      </c>
      <c r="I164" s="215" t="str">
        <f t="shared" si="10"/>
        <v>D</v>
      </c>
      <c r="J164" s="216">
        <f t="shared" si="11"/>
        <v>-0.3092127863</v>
      </c>
      <c r="K164" s="217">
        <f t="shared" si="12"/>
        <v>0.01198434637</v>
      </c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</row>
    <row r="165" hidden="1">
      <c r="A165" s="121" t="s">
        <v>157</v>
      </c>
      <c r="B165" s="126" t="s">
        <v>145</v>
      </c>
      <c r="C165" s="94" t="str">
        <f t="shared" si="7"/>
        <v>D</v>
      </c>
      <c r="D165" s="123">
        <f t="shared" si="8"/>
        <v>-0.2062236542</v>
      </c>
      <c r="E165" s="124">
        <f t="shared" si="9"/>
        <v>0.01198434637</v>
      </c>
      <c r="F165" s="177"/>
      <c r="G165" s="213" t="s">
        <v>161</v>
      </c>
      <c r="H165" s="220" t="s">
        <v>146</v>
      </c>
      <c r="I165" s="215" t="str">
        <f t="shared" si="10"/>
        <v>D</v>
      </c>
      <c r="J165" s="216">
        <f t="shared" si="11"/>
        <v>-0.3092127863</v>
      </c>
      <c r="K165" s="217">
        <f t="shared" si="12"/>
        <v>0.0653849438</v>
      </c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</row>
    <row r="166" hidden="1">
      <c r="A166" s="121" t="s">
        <v>161</v>
      </c>
      <c r="B166" s="126" t="s">
        <v>145</v>
      </c>
      <c r="C166" s="94" t="str">
        <f t="shared" si="7"/>
        <v>D</v>
      </c>
      <c r="D166" s="123">
        <f t="shared" si="8"/>
        <v>-0.2062236542</v>
      </c>
      <c r="E166" s="124">
        <f t="shared" si="9"/>
        <v>0.0653849438</v>
      </c>
      <c r="F166" s="177"/>
      <c r="G166" s="213" t="s">
        <v>175</v>
      </c>
      <c r="H166" s="220" t="s">
        <v>146</v>
      </c>
      <c r="I166" s="215" t="str">
        <f t="shared" si="10"/>
        <v>D</v>
      </c>
      <c r="J166" s="216">
        <f t="shared" si="11"/>
        <v>-0.3092127863</v>
      </c>
      <c r="K166" s="217">
        <f t="shared" si="12"/>
        <v>-0.4549675956</v>
      </c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</row>
    <row r="167" hidden="1">
      <c r="A167" s="121" t="s">
        <v>175</v>
      </c>
      <c r="B167" s="126" t="s">
        <v>145</v>
      </c>
      <c r="C167" s="94" t="str">
        <f t="shared" si="7"/>
        <v>D</v>
      </c>
      <c r="D167" s="123">
        <f t="shared" si="8"/>
        <v>-0.2062236542</v>
      </c>
      <c r="E167" s="124">
        <f t="shared" si="9"/>
        <v>-0.4549675956</v>
      </c>
      <c r="F167" s="177"/>
      <c r="G167" s="213" t="s">
        <v>180</v>
      </c>
      <c r="H167" s="220" t="s">
        <v>146</v>
      </c>
      <c r="I167" s="215" t="str">
        <f t="shared" si="10"/>
        <v>D</v>
      </c>
      <c r="J167" s="216">
        <f t="shared" si="11"/>
        <v>-0.3092127863</v>
      </c>
      <c r="K167" s="217">
        <f t="shared" si="12"/>
        <v>-0.8873642091</v>
      </c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</row>
    <row r="168" hidden="1">
      <c r="A168" s="121" t="s">
        <v>203</v>
      </c>
      <c r="B168" s="126" t="s">
        <v>145</v>
      </c>
      <c r="C168" s="94" t="str">
        <f t="shared" si="7"/>
        <v>D</v>
      </c>
      <c r="D168" s="123">
        <f t="shared" si="8"/>
        <v>-0.2062236542</v>
      </c>
      <c r="E168" s="124">
        <f t="shared" si="9"/>
        <v>-0.6169879472</v>
      </c>
      <c r="F168" s="177"/>
      <c r="G168" s="213" t="s">
        <v>185</v>
      </c>
      <c r="H168" s="220" t="s">
        <v>146</v>
      </c>
      <c r="I168" s="215" t="str">
        <f t="shared" si="10"/>
        <v>D</v>
      </c>
      <c r="J168" s="216">
        <f t="shared" si="11"/>
        <v>-0.3092127863</v>
      </c>
      <c r="K168" s="217">
        <f t="shared" si="12"/>
        <v>0.09423608878</v>
      </c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</row>
    <row r="169" hidden="1">
      <c r="A169" s="121" t="s">
        <v>145</v>
      </c>
      <c r="B169" s="126" t="s">
        <v>145</v>
      </c>
      <c r="C169" s="94" t="str">
        <f t="shared" si="7"/>
        <v>D</v>
      </c>
      <c r="D169" s="123">
        <f t="shared" si="8"/>
        <v>-0.2062236542</v>
      </c>
      <c r="E169" s="124">
        <f t="shared" si="9"/>
        <v>0.537767098</v>
      </c>
      <c r="F169" s="177"/>
      <c r="G169" s="213" t="s">
        <v>188</v>
      </c>
      <c r="H169" s="220" t="s">
        <v>146</v>
      </c>
      <c r="I169" s="215" t="str">
        <f t="shared" si="10"/>
        <v>D</v>
      </c>
      <c r="J169" s="216">
        <f t="shared" si="11"/>
        <v>-0.3092127863</v>
      </c>
      <c r="K169" s="217">
        <f t="shared" si="12"/>
        <v>-0.4609122898</v>
      </c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</row>
    <row r="170" hidden="1">
      <c r="A170" s="121" t="s">
        <v>214</v>
      </c>
      <c r="B170" s="126" t="s">
        <v>145</v>
      </c>
      <c r="C170" s="94" t="str">
        <f t="shared" si="7"/>
        <v>D</v>
      </c>
      <c r="D170" s="123">
        <f t="shared" si="8"/>
        <v>-0.2062236542</v>
      </c>
      <c r="E170" s="124">
        <f t="shared" si="9"/>
        <v>-0.412747914</v>
      </c>
      <c r="F170" s="177"/>
      <c r="G170" s="213" t="s">
        <v>190</v>
      </c>
      <c r="H170" s="220" t="s">
        <v>146</v>
      </c>
      <c r="I170" s="215" t="str">
        <f t="shared" si="10"/>
        <v>D</v>
      </c>
      <c r="J170" s="216">
        <f t="shared" si="11"/>
        <v>-0.3092127863</v>
      </c>
      <c r="K170" s="217">
        <f t="shared" si="12"/>
        <v>-0.3363201589</v>
      </c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</row>
    <row r="171" hidden="1">
      <c r="A171" s="234" t="s">
        <v>217</v>
      </c>
      <c r="B171" s="128" t="s">
        <v>145</v>
      </c>
      <c r="C171" s="94" t="str">
        <f t="shared" si="7"/>
        <v>D</v>
      </c>
      <c r="D171" s="130">
        <f t="shared" si="8"/>
        <v>-0.2062236542</v>
      </c>
      <c r="E171" s="131">
        <f t="shared" si="9"/>
        <v>-0.4662889903</v>
      </c>
      <c r="F171" s="177"/>
      <c r="G171" s="213" t="s">
        <v>193</v>
      </c>
      <c r="H171" s="220" t="s">
        <v>146</v>
      </c>
      <c r="I171" s="215" t="str">
        <f t="shared" si="10"/>
        <v>D</v>
      </c>
      <c r="J171" s="216">
        <f t="shared" si="11"/>
        <v>-0.3092127863</v>
      </c>
      <c r="K171" s="217">
        <f t="shared" si="12"/>
        <v>-0.2482892191</v>
      </c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</row>
    <row r="172" hidden="1">
      <c r="A172" s="114" t="s">
        <v>133</v>
      </c>
      <c r="B172" s="133" t="s">
        <v>134</v>
      </c>
      <c r="C172" s="116" t="str">
        <f t="shared" si="7"/>
        <v>C</v>
      </c>
      <c r="D172" s="117">
        <f t="shared" si="8"/>
        <v>0.22601867</v>
      </c>
      <c r="E172" s="118">
        <f t="shared" si="9"/>
        <v>-0.7881471939</v>
      </c>
      <c r="F172" s="177"/>
      <c r="G172" s="213" t="s">
        <v>198</v>
      </c>
      <c r="H172" s="220" t="s">
        <v>146</v>
      </c>
      <c r="I172" s="215" t="str">
        <f t="shared" si="10"/>
        <v>D</v>
      </c>
      <c r="J172" s="216">
        <f t="shared" si="11"/>
        <v>-0.3092127863</v>
      </c>
      <c r="K172" s="217">
        <f t="shared" si="12"/>
        <v>-0.7645878866</v>
      </c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</row>
    <row r="173" hidden="1">
      <c r="A173" s="121" t="s">
        <v>163</v>
      </c>
      <c r="B173" s="126" t="s">
        <v>134</v>
      </c>
      <c r="C173" s="94" t="str">
        <f t="shared" si="7"/>
        <v>C</v>
      </c>
      <c r="D173" s="123">
        <f t="shared" si="8"/>
        <v>0.22601867</v>
      </c>
      <c r="E173" s="124">
        <f t="shared" si="9"/>
        <v>0.148683253</v>
      </c>
      <c r="F173" s="177"/>
      <c r="G173" s="213" t="s">
        <v>155</v>
      </c>
      <c r="H173" s="220" t="s">
        <v>146</v>
      </c>
      <c r="I173" s="215" t="str">
        <f t="shared" si="10"/>
        <v>D</v>
      </c>
      <c r="J173" s="216">
        <f t="shared" si="11"/>
        <v>-0.3092127863</v>
      </c>
      <c r="K173" s="217">
        <f t="shared" si="12"/>
        <v>-0.3851648856</v>
      </c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</row>
    <row r="174" hidden="1">
      <c r="A174" s="121" t="s">
        <v>168</v>
      </c>
      <c r="B174" s="126" t="s">
        <v>134</v>
      </c>
      <c r="C174" s="94" t="str">
        <f t="shared" si="7"/>
        <v>C</v>
      </c>
      <c r="D174" s="123">
        <f t="shared" si="8"/>
        <v>0.22601867</v>
      </c>
      <c r="E174" s="124">
        <f t="shared" si="9"/>
        <v>0.3053905085</v>
      </c>
      <c r="F174" s="177"/>
      <c r="G174" s="213" t="s">
        <v>203</v>
      </c>
      <c r="H174" s="220" t="s">
        <v>146</v>
      </c>
      <c r="I174" s="215" t="str">
        <f t="shared" si="10"/>
        <v>D</v>
      </c>
      <c r="J174" s="216">
        <f t="shared" si="11"/>
        <v>-0.3092127863</v>
      </c>
      <c r="K174" s="217">
        <f t="shared" si="12"/>
        <v>-0.6169879472</v>
      </c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</row>
    <row r="175" hidden="1">
      <c r="A175" s="121" t="s">
        <v>211</v>
      </c>
      <c r="B175" s="126" t="s">
        <v>134</v>
      </c>
      <c r="C175" s="94" t="str">
        <f t="shared" si="7"/>
        <v>C</v>
      </c>
      <c r="D175" s="123">
        <f t="shared" si="8"/>
        <v>0.22601867</v>
      </c>
      <c r="E175" s="124">
        <f t="shared" si="9"/>
        <v>0.02691221812</v>
      </c>
      <c r="F175" s="177"/>
      <c r="G175" s="213" t="s">
        <v>145</v>
      </c>
      <c r="H175" s="220" t="s">
        <v>146</v>
      </c>
      <c r="I175" s="215" t="str">
        <f t="shared" si="10"/>
        <v>D</v>
      </c>
      <c r="J175" s="216">
        <f t="shared" si="11"/>
        <v>-0.3092127863</v>
      </c>
      <c r="K175" s="217">
        <f t="shared" si="12"/>
        <v>0.537767098</v>
      </c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</row>
    <row r="176" hidden="1">
      <c r="A176" s="121" t="s">
        <v>213</v>
      </c>
      <c r="B176" s="126" t="s">
        <v>134</v>
      </c>
      <c r="C176" s="94" t="str">
        <f t="shared" si="7"/>
        <v>C</v>
      </c>
      <c r="D176" s="123">
        <f t="shared" si="8"/>
        <v>0.22601867</v>
      </c>
      <c r="E176" s="124">
        <f t="shared" si="9"/>
        <v>0.1823876802</v>
      </c>
      <c r="F176" s="177"/>
      <c r="G176" s="213" t="s">
        <v>214</v>
      </c>
      <c r="H176" s="220" t="s">
        <v>146</v>
      </c>
      <c r="I176" s="215" t="str">
        <f t="shared" si="10"/>
        <v>D</v>
      </c>
      <c r="J176" s="216">
        <f t="shared" si="11"/>
        <v>-0.3092127863</v>
      </c>
      <c r="K176" s="217">
        <f t="shared" si="12"/>
        <v>-0.412747914</v>
      </c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</row>
    <row r="177" hidden="1">
      <c r="A177" s="234" t="s">
        <v>134</v>
      </c>
      <c r="B177" s="128" t="s">
        <v>134</v>
      </c>
      <c r="C177" s="129" t="str">
        <f t="shared" si="7"/>
        <v>C</v>
      </c>
      <c r="D177" s="130">
        <f t="shared" si="8"/>
        <v>0.22601867</v>
      </c>
      <c r="E177" s="131">
        <f t="shared" si="9"/>
        <v>1.480885554</v>
      </c>
      <c r="F177" s="177"/>
      <c r="G177" s="221" t="s">
        <v>217</v>
      </c>
      <c r="H177" s="222" t="s">
        <v>146</v>
      </c>
      <c r="I177" s="230" t="str">
        <f t="shared" si="10"/>
        <v>D</v>
      </c>
      <c r="J177" s="231">
        <f t="shared" si="11"/>
        <v>-0.3092127863</v>
      </c>
      <c r="K177" s="232">
        <f t="shared" si="12"/>
        <v>-0.4662889903</v>
      </c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</row>
    <row r="178"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</row>
    <row r="179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  <c r="Q179" s="177"/>
      <c r="R179" s="177"/>
      <c r="S179" s="177"/>
      <c r="T179" s="177"/>
      <c r="U179" s="177"/>
      <c r="V179" s="177"/>
      <c r="W179" s="177"/>
      <c r="X179" s="177"/>
      <c r="Y179" s="177"/>
      <c r="Z179" s="177"/>
      <c r="AA179" s="177"/>
      <c r="AB179" s="177"/>
      <c r="AC179" s="177"/>
      <c r="AD179" s="177"/>
      <c r="AE179" s="177"/>
      <c r="AF179" s="177"/>
      <c r="AG179" s="177"/>
      <c r="AH179" s="177"/>
      <c r="AI179" s="177"/>
      <c r="AJ179" s="177"/>
      <c r="AK179" s="177"/>
      <c r="AL179" s="177"/>
      <c r="AM179" s="177"/>
      <c r="AN179" s="177"/>
      <c r="AO179" s="177"/>
      <c r="AP179" s="177"/>
      <c r="AQ179" s="177"/>
      <c r="AR179" s="177"/>
      <c r="AS179" s="177"/>
      <c r="AT179" s="177"/>
    </row>
    <row r="180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  <c r="Z180" s="177"/>
      <c r="AA180" s="177"/>
      <c r="AB180" s="177"/>
      <c r="AC180" s="177"/>
      <c r="AD180" s="177"/>
      <c r="AE180" s="177"/>
      <c r="AF180" s="177"/>
      <c r="AG180" s="177"/>
      <c r="AH180" s="177"/>
      <c r="AI180" s="177"/>
      <c r="AJ180" s="177"/>
      <c r="AK180" s="177"/>
      <c r="AL180" s="177"/>
      <c r="AM180" s="177"/>
      <c r="AN180" s="177"/>
      <c r="AO180" s="177"/>
      <c r="AP180" s="177"/>
      <c r="AQ180" s="177"/>
      <c r="AR180" s="177"/>
      <c r="AS180" s="177"/>
      <c r="AT180" s="177"/>
    </row>
  </sheetData>
  <mergeCells count="19">
    <mergeCell ref="K8:L8"/>
    <mergeCell ref="M8:N8"/>
    <mergeCell ref="E8:F8"/>
    <mergeCell ref="E9:F10"/>
    <mergeCell ref="D15:F15"/>
    <mergeCell ref="G9:H10"/>
    <mergeCell ref="I9:J10"/>
    <mergeCell ref="H15:J15"/>
    <mergeCell ref="K9:L10"/>
    <mergeCell ref="M9:N10"/>
    <mergeCell ref="L14:O14"/>
    <mergeCell ref="A1:O4"/>
    <mergeCell ref="A7:B10"/>
    <mergeCell ref="C7:D10"/>
    <mergeCell ref="E7:P7"/>
    <mergeCell ref="G8:H8"/>
    <mergeCell ref="I8:J8"/>
    <mergeCell ref="O8:P8"/>
    <mergeCell ref="O9:P10"/>
  </mergeCells>
  <conditionalFormatting sqref="M16:M26 O16:AT26 F17:F95 J17:J95 C99:C177 I99:I177">
    <cfRule type="containsText" dxfId="3" priority="1" operator="containsText" text="D">
      <formula>NOT(ISERROR(SEARCH(("D"),(M16))))</formula>
    </cfRule>
  </conditionalFormatting>
  <conditionalFormatting sqref="M16:M26 O16:AT26 F17:F95 J17:J95">
    <cfRule type="containsText" dxfId="6" priority="2" operator="containsText" text="F">
      <formula>NOT(ISERROR(SEARCH(("F"),(M16))))</formula>
    </cfRule>
  </conditionalFormatting>
  <conditionalFormatting sqref="M16:AT26 C99:C177 I99:I177">
    <cfRule type="colorScale" priority="3">
      <colorScale>
        <cfvo type="min"/>
        <cfvo type="max"/>
        <color rgb="FFFFFFFF"/>
        <color rgb="FF57BB8A"/>
      </colorScale>
    </cfRule>
  </conditionalFormatting>
  <conditionalFormatting sqref="M16:M26 O16:O24 P16:AT23 B17:B95 C99:C177 I99:I177">
    <cfRule type="colorScale" priority="4">
      <colorScale>
        <cfvo type="min"/>
        <cfvo type="max"/>
        <color rgb="FFFFFFFF"/>
        <color rgb="FFE67C73"/>
      </colorScale>
    </cfRule>
  </conditionalFormatting>
  <conditionalFormatting sqref="B17:B95">
    <cfRule type="colorScale" priority="5">
      <colorScale>
        <cfvo type="min"/>
        <cfvo type="max"/>
        <color rgb="FFFFFFFF"/>
        <color rgb="FFE67C73"/>
      </colorScale>
    </cfRule>
  </conditionalFormatting>
  <conditionalFormatting sqref="M16:M26 O16:AT26 F17:F95 J17:J95 C99:C177">
    <cfRule type="containsText" dxfId="0" priority="6" operator="containsText" text="A">
      <formula>NOT(ISERROR(SEARCH(("A"),(M16))))</formula>
    </cfRule>
  </conditionalFormatting>
  <conditionalFormatting sqref="M16:M26 O16:AT26 F17:F95 J17:J95 C99:C177">
    <cfRule type="containsText" dxfId="1" priority="7" operator="containsText" text="B">
      <formula>NOT(ISERROR(SEARCH(("B"),(M16))))</formula>
    </cfRule>
  </conditionalFormatting>
  <conditionalFormatting sqref="M16:M26 O16:AT24 B17:B95 F17:F95 J17:J95 C99:C177 I99:K177 N100:N178 Z100:AT178">
    <cfRule type="containsText" dxfId="2" priority="8" operator="containsText" text="C">
      <formula>NOT(ISERROR(SEARCH(("C"),(M16))))</formula>
    </cfRule>
  </conditionalFormatting>
  <conditionalFormatting sqref="B17:B95 F17:F95 J17:J95">
    <cfRule type="containsText" dxfId="2" priority="9" operator="containsText" text="D">
      <formula>NOT(ISERROR(SEARCH(("D"),(B17))))</formula>
    </cfRule>
  </conditionalFormatting>
  <conditionalFormatting sqref="M16:M26 O16:AT26 F17:F95 J17:J95 C99:C177 I99:I177">
    <cfRule type="containsText" dxfId="4" priority="10" operator="containsText" text="E">
      <formula>NOT(ISERROR(SEARCH(("E"),(M16))))</formula>
    </cfRule>
  </conditionalFormatting>
  <conditionalFormatting sqref="L16:L26 N16:N26 A99:A177 G99:G177">
    <cfRule type="containsText" dxfId="5" priority="11" operator="containsText" text="Campo Grande">
      <formula>NOT(ISERROR(SEARCH(("Campo Grande"),(L16))))</formula>
    </cfRule>
  </conditionalFormatting>
  <conditionalFormatting sqref="A17:A177 D17:D95 H17:H95 G99:G177 O99:O178 U100:U178">
    <cfRule type="containsText" dxfId="7" priority="12" operator="containsText" text="Campo Grande">
      <formula>NOT(ISERROR(SEARCH(("Campo Grande"),(A17))))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7C7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8.13"/>
    <col customWidth="1" min="7" max="7" width="12.5"/>
    <col customWidth="1" min="9" max="10" width="15.5"/>
    <col customWidth="1" min="11" max="11" width="12.5"/>
  </cols>
  <sheetData>
    <row r="1">
      <c r="A1" s="35" t="s">
        <v>6</v>
      </c>
    </row>
    <row r="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144"/>
    </row>
    <row r="6">
      <c r="A6" s="145"/>
      <c r="B6" s="145"/>
      <c r="C6" s="39"/>
      <c r="D6" s="23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ht="18.0" customHeight="1">
      <c r="B7" s="147"/>
      <c r="D7" s="180" t="s">
        <v>104</v>
      </c>
      <c r="E7" s="41"/>
      <c r="F7" s="41"/>
      <c r="G7" s="41"/>
      <c r="H7" s="41"/>
      <c r="I7" s="41"/>
      <c r="J7" s="41"/>
      <c r="K7" s="42"/>
    </row>
    <row r="8">
      <c r="D8" s="236">
        <v>0.125</v>
      </c>
      <c r="E8" s="42"/>
      <c r="F8" s="237">
        <v>0.03</v>
      </c>
      <c r="G8" s="42"/>
      <c r="H8" s="236">
        <v>0.125</v>
      </c>
      <c r="I8" s="42"/>
      <c r="J8" s="236">
        <v>0.125</v>
      </c>
      <c r="K8" s="42"/>
    </row>
    <row r="9" ht="19.5" customHeight="1">
      <c r="D9" s="238" t="s">
        <v>70</v>
      </c>
      <c r="E9" s="64"/>
      <c r="F9" s="238" t="s">
        <v>73</v>
      </c>
      <c r="G9" s="64"/>
      <c r="H9" s="238" t="s">
        <v>75</v>
      </c>
      <c r="I9" s="64"/>
      <c r="J9" s="238" t="s">
        <v>77</v>
      </c>
      <c r="K9" s="64"/>
    </row>
    <row r="10" ht="19.5" customHeight="1">
      <c r="D10" s="183"/>
      <c r="E10" s="56"/>
      <c r="F10" s="183"/>
      <c r="G10" s="56"/>
      <c r="H10" s="183"/>
      <c r="I10" s="56"/>
      <c r="J10" s="183"/>
      <c r="K10" s="56"/>
    </row>
    <row r="11" ht="19.5" customHeight="1">
      <c r="B11" s="236">
        <v>0.125</v>
      </c>
      <c r="C11" s="42"/>
      <c r="D11" s="237">
        <v>0.156</v>
      </c>
      <c r="E11" s="42"/>
      <c r="F11" s="237">
        <v>0.156</v>
      </c>
      <c r="G11" s="42"/>
      <c r="H11" s="237">
        <v>0.156</v>
      </c>
      <c r="I11" s="42"/>
      <c r="J11" s="237">
        <f>SUM(D8:K8,B11:I11)</f>
        <v>0.998</v>
      </c>
      <c r="K11" s="42"/>
    </row>
    <row r="12" ht="19.5" customHeight="1">
      <c r="B12" s="238" t="s">
        <v>79</v>
      </c>
      <c r="C12" s="64"/>
      <c r="D12" s="238" t="s">
        <v>81</v>
      </c>
      <c r="E12" s="64"/>
      <c r="F12" s="238" t="s">
        <v>83</v>
      </c>
      <c r="G12" s="64"/>
      <c r="H12" s="238" t="s">
        <v>85</v>
      </c>
      <c r="I12" s="64"/>
      <c r="J12" s="182" t="s">
        <v>120</v>
      </c>
      <c r="K12" s="64"/>
    </row>
    <row r="13" ht="19.5" customHeight="1">
      <c r="B13" s="183"/>
      <c r="C13" s="56"/>
      <c r="D13" s="183"/>
      <c r="E13" s="56"/>
      <c r="F13" s="183"/>
      <c r="G13" s="56"/>
      <c r="H13" s="183"/>
      <c r="I13" s="56"/>
      <c r="J13" s="183"/>
      <c r="K13" s="56"/>
      <c r="L13" s="47"/>
    </row>
    <row r="14" ht="18.75" customHeight="1">
      <c r="A14" s="122"/>
      <c r="B14" s="122"/>
      <c r="C14" s="239"/>
      <c r="D14" s="239"/>
      <c r="E14" s="239"/>
      <c r="F14" s="239"/>
      <c r="G14" s="185"/>
      <c r="H14" s="240"/>
      <c r="I14" s="241"/>
      <c r="J14" s="240"/>
      <c r="K14" s="242"/>
      <c r="L14" s="184"/>
      <c r="M14" s="184"/>
      <c r="N14" s="47"/>
      <c r="O14" s="47"/>
      <c r="P14" s="47"/>
      <c r="Q14" s="47"/>
    </row>
    <row r="15">
      <c r="A15" s="187" t="s">
        <v>239</v>
      </c>
      <c r="B15" s="187" t="s">
        <v>240</v>
      </c>
      <c r="C15" s="243">
        <f t="shared" ref="C15:C16" si="1">K15-2*I15</f>
        <v>-1.027779442</v>
      </c>
      <c r="D15" s="243">
        <f t="shared" ref="D15:D16" si="2">K15-I15</f>
        <v>-0.513889721</v>
      </c>
      <c r="E15" s="243">
        <f t="shared" ref="E15:E16" si="3">K15</f>
        <v>0</v>
      </c>
      <c r="F15" s="243">
        <f t="shared" ref="F15:F16" si="4">K15+I15</f>
        <v>0.513889721</v>
      </c>
      <c r="G15" s="243">
        <f t="shared" ref="G15:G16" si="5">K15+2*I15</f>
        <v>1.027779442</v>
      </c>
      <c r="H15" s="244" t="s">
        <v>115</v>
      </c>
      <c r="I15" s="245">
        <f>STDEV(B20:B98)</f>
        <v>0.513889721</v>
      </c>
      <c r="J15" s="244" t="s">
        <v>116</v>
      </c>
      <c r="K15" s="245">
        <f>AVERAGE(B20:B98)</f>
        <v>0</v>
      </c>
      <c r="L15" s="184"/>
      <c r="M15" s="184"/>
      <c r="N15" s="47"/>
      <c r="O15" s="47"/>
      <c r="P15" s="47"/>
      <c r="Q15" s="47"/>
    </row>
    <row r="16">
      <c r="A16" s="187" t="s">
        <v>241</v>
      </c>
      <c r="B16" s="187" t="s">
        <v>242</v>
      </c>
      <c r="C16" s="243">
        <f t="shared" si="1"/>
        <v>-1.099420555</v>
      </c>
      <c r="D16" s="243">
        <f t="shared" si="2"/>
        <v>-0.5497102776</v>
      </c>
      <c r="E16" s="243">
        <f t="shared" si="3"/>
        <v>0</v>
      </c>
      <c r="F16" s="243">
        <f t="shared" si="4"/>
        <v>0.5497102776</v>
      </c>
      <c r="G16" s="243">
        <f t="shared" si="5"/>
        <v>1.099420555</v>
      </c>
      <c r="H16" s="244" t="s">
        <v>115</v>
      </c>
      <c r="I16" s="245">
        <f>STDEV(C20:C98)</f>
        <v>0.5497102776</v>
      </c>
      <c r="J16" s="244" t="s">
        <v>116</v>
      </c>
      <c r="K16" s="245">
        <f>AVERAGE(C20:C98)</f>
        <v>0</v>
      </c>
      <c r="L16" s="48"/>
      <c r="M16" s="48"/>
      <c r="N16" s="47"/>
      <c r="O16" s="47"/>
      <c r="P16" s="47"/>
      <c r="Q16" s="47"/>
    </row>
    <row r="17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8"/>
      <c r="M17" s="58" t="s">
        <v>121</v>
      </c>
      <c r="N17" s="41"/>
      <c r="O17" s="41"/>
      <c r="P17" s="42"/>
      <c r="Q17" s="47"/>
    </row>
    <row r="18" ht="19.5" customHeight="1">
      <c r="A18" s="145"/>
      <c r="B18" s="150" t="s">
        <v>231</v>
      </c>
      <c r="C18" s="150" t="s">
        <v>232</v>
      </c>
      <c r="E18" s="62" t="s">
        <v>122</v>
      </c>
      <c r="F18" s="63"/>
      <c r="G18" s="64"/>
      <c r="H18" s="39"/>
      <c r="I18" s="58" t="s">
        <v>123</v>
      </c>
      <c r="J18" s="41"/>
      <c r="K18" s="42"/>
      <c r="M18" s="65" t="s">
        <v>124</v>
      </c>
      <c r="N18" s="66" t="s">
        <v>125</v>
      </c>
      <c r="O18" s="65" t="s">
        <v>126</v>
      </c>
      <c r="P18" s="66" t="s">
        <v>125</v>
      </c>
    </row>
    <row r="19">
      <c r="A19" s="70" t="s">
        <v>23</v>
      </c>
      <c r="B19" s="71" t="s">
        <v>127</v>
      </c>
      <c r="C19" s="71" t="s">
        <v>127</v>
      </c>
      <c r="E19" s="70" t="s">
        <v>23</v>
      </c>
      <c r="F19" s="68" t="s">
        <v>128</v>
      </c>
      <c r="G19" s="71" t="s">
        <v>127</v>
      </c>
      <c r="H19" s="39"/>
      <c r="I19" s="70" t="s">
        <v>23</v>
      </c>
      <c r="J19" s="68" t="s">
        <v>238</v>
      </c>
      <c r="K19" s="71" t="s">
        <v>127</v>
      </c>
      <c r="M19" s="72" t="s">
        <v>130</v>
      </c>
      <c r="N19" s="152" t="str">
        <f t="shared" ref="N19:N29" si="6">VLOOKUP(M19,$E$19:$G$98,3,0)</f>
        <v>D</v>
      </c>
      <c r="O19" s="153" t="s">
        <v>132</v>
      </c>
      <c r="P19" s="154" t="str">
        <f t="shared" ref="P19:P27" si="7">VLOOKUP(O19,$J$20:$K$98,2,0)</f>
        <v>C</v>
      </c>
    </row>
    <row r="20">
      <c r="A20" s="86" t="s">
        <v>133</v>
      </c>
      <c r="B20" s="195">
        <f>'Result. Regiões'!CS3</f>
        <v>0.9853336434</v>
      </c>
      <c r="C20" s="246">
        <f>'Result. Redesenho'!CS3</f>
        <v>1.054334347</v>
      </c>
      <c r="E20" s="86" t="str">
        <f t="shared" ref="E20:E98" si="8">A20</f>
        <v>Água Clara</v>
      </c>
      <c r="F20" s="45" t="s">
        <v>134</v>
      </c>
      <c r="G20" s="197" t="str">
        <f t="shared" ref="G20:G98" si="9">IF(B20&lt;=$C$15,"F",IF(B20&lt;=$D$15,"E",IF(B20&lt;=$E$15,"D",IF(B20&lt;=$F$15,"C",IF(B20&lt;=$G$15,"B","A")))))</f>
        <v>B</v>
      </c>
      <c r="H20" s="104"/>
      <c r="I20" s="132" t="str">
        <f t="shared" ref="I20:I98" si="10">A20</f>
        <v>Água Clara</v>
      </c>
      <c r="J20" s="133" t="s">
        <v>135</v>
      </c>
      <c r="K20" s="199" t="str">
        <f t="shared" ref="K20:K98" si="11">IF(C20&lt;=$C$16,"F",IF(C20&lt;=$D$16,"E",IF(C20&lt;=$E$16,"D",IF(C20&lt;=$F$16,"C",IF(C20&lt;=$G$16,"B","A")))))</f>
        <v>B</v>
      </c>
      <c r="M20" s="81" t="s">
        <v>136</v>
      </c>
      <c r="N20" s="152" t="str">
        <f t="shared" si="6"/>
        <v>E</v>
      </c>
      <c r="O20" s="153" t="s">
        <v>138</v>
      </c>
      <c r="P20" s="154" t="str">
        <f t="shared" si="7"/>
        <v>E</v>
      </c>
    </row>
    <row r="21">
      <c r="A21" s="86" t="s">
        <v>139</v>
      </c>
      <c r="B21" s="200">
        <f>'Result. Regiões'!CS4</f>
        <v>0.2897645475</v>
      </c>
      <c r="C21" s="247">
        <f>'Result. Redesenho'!CS4</f>
        <v>0.2446981249</v>
      </c>
      <c r="E21" s="86" t="str">
        <f t="shared" si="8"/>
        <v>Alcinópolis</v>
      </c>
      <c r="F21" s="45" t="s">
        <v>140</v>
      </c>
      <c r="G21" s="201" t="str">
        <f t="shared" si="9"/>
        <v>C</v>
      </c>
      <c r="H21" s="39"/>
      <c r="I21" s="125" t="str">
        <f t="shared" si="10"/>
        <v>Alcinópolis</v>
      </c>
      <c r="J21" s="126" t="s">
        <v>141</v>
      </c>
      <c r="K21" s="202" t="str">
        <f t="shared" si="11"/>
        <v>C</v>
      </c>
      <c r="M21" s="81" t="s">
        <v>142</v>
      </c>
      <c r="N21" s="152" t="str">
        <f t="shared" si="6"/>
        <v>C</v>
      </c>
      <c r="O21" s="153" t="s">
        <v>143</v>
      </c>
      <c r="P21" s="154" t="str">
        <f t="shared" si="7"/>
        <v>D</v>
      </c>
    </row>
    <row r="22">
      <c r="A22" s="86" t="s">
        <v>144</v>
      </c>
      <c r="B22" s="200">
        <f>'Result. Regiões'!CS5</f>
        <v>-0.4378919859</v>
      </c>
      <c r="C22" s="247">
        <f>'Result. Redesenho'!CS5</f>
        <v>-0.264007006</v>
      </c>
      <c r="E22" s="86" t="str">
        <f t="shared" si="8"/>
        <v>Amambai</v>
      </c>
      <c r="F22" s="45" t="s">
        <v>145</v>
      </c>
      <c r="G22" s="201" t="str">
        <f t="shared" si="9"/>
        <v>D</v>
      </c>
      <c r="H22" s="39"/>
      <c r="I22" s="125" t="str">
        <f t="shared" si="10"/>
        <v>Amambai</v>
      </c>
      <c r="J22" s="126" t="s">
        <v>146</v>
      </c>
      <c r="K22" s="202" t="str">
        <f t="shared" si="11"/>
        <v>D</v>
      </c>
      <c r="M22" s="81" t="s">
        <v>140</v>
      </c>
      <c r="N22" s="152" t="str">
        <f t="shared" si="6"/>
        <v>C</v>
      </c>
      <c r="O22" s="153" t="s">
        <v>135</v>
      </c>
      <c r="P22" s="154" t="str">
        <f t="shared" si="7"/>
        <v>B</v>
      </c>
    </row>
    <row r="23">
      <c r="A23" s="84" t="s">
        <v>147</v>
      </c>
      <c r="B23" s="200">
        <f>'Result. Regiões'!CS6</f>
        <v>-0.2601506631</v>
      </c>
      <c r="C23" s="247">
        <f>'Result. Redesenho'!CS6</f>
        <v>0.1376702365</v>
      </c>
      <c r="E23" s="84" t="str">
        <f t="shared" si="8"/>
        <v>Anastácio</v>
      </c>
      <c r="F23" s="87" t="s">
        <v>130</v>
      </c>
      <c r="G23" s="201" t="str">
        <f t="shared" si="9"/>
        <v>D</v>
      </c>
      <c r="H23" s="39"/>
      <c r="I23" s="125" t="str">
        <f t="shared" si="10"/>
        <v>Anastácio</v>
      </c>
      <c r="J23" s="126" t="s">
        <v>132</v>
      </c>
      <c r="K23" s="202" t="str">
        <f t="shared" si="11"/>
        <v>C</v>
      </c>
      <c r="M23" s="81" t="s">
        <v>148</v>
      </c>
      <c r="N23" s="152" t="str">
        <f t="shared" si="6"/>
        <v>D</v>
      </c>
      <c r="O23" s="153" t="s">
        <v>149</v>
      </c>
      <c r="P23" s="154" t="str">
        <f t="shared" si="7"/>
        <v>B</v>
      </c>
    </row>
    <row r="24">
      <c r="A24" s="84" t="s">
        <v>150</v>
      </c>
      <c r="B24" s="200">
        <f>'Result. Regiões'!CS7</f>
        <v>0.2842453013</v>
      </c>
      <c r="C24" s="247">
        <f>'Result. Redesenho'!CS7</f>
        <v>0.2647274903</v>
      </c>
      <c r="E24" s="84" t="str">
        <f t="shared" si="8"/>
        <v>Anaurilândia</v>
      </c>
      <c r="F24" s="87" t="s">
        <v>151</v>
      </c>
      <c r="G24" s="201" t="str">
        <f t="shared" si="9"/>
        <v>C</v>
      </c>
      <c r="H24" s="39"/>
      <c r="I24" s="125" t="str">
        <f t="shared" si="10"/>
        <v>Anaurilândia</v>
      </c>
      <c r="J24" s="126" t="s">
        <v>152</v>
      </c>
      <c r="K24" s="202" t="str">
        <f t="shared" si="11"/>
        <v>C</v>
      </c>
      <c r="M24" s="81" t="s">
        <v>153</v>
      </c>
      <c r="N24" s="152" t="str">
        <f t="shared" si="6"/>
        <v>C</v>
      </c>
      <c r="O24" s="153" t="s">
        <v>141</v>
      </c>
      <c r="P24" s="154" t="str">
        <f t="shared" si="7"/>
        <v>C</v>
      </c>
    </row>
    <row r="25">
      <c r="A25" s="100" t="s">
        <v>154</v>
      </c>
      <c r="B25" s="203">
        <f>'Result. Regiões'!CS8</f>
        <v>0.2842453013</v>
      </c>
      <c r="C25" s="248">
        <f>'Result. Redesenho'!CS8</f>
        <v>0.2647274903</v>
      </c>
      <c r="E25" s="100" t="str">
        <f t="shared" si="8"/>
        <v>Angélica</v>
      </c>
      <c r="F25" s="89" t="s">
        <v>151</v>
      </c>
      <c r="G25" s="204" t="str">
        <f t="shared" si="9"/>
        <v>C</v>
      </c>
      <c r="H25" s="39"/>
      <c r="I25" s="125" t="str">
        <f t="shared" si="10"/>
        <v>Angélica</v>
      </c>
      <c r="J25" s="126" t="s">
        <v>152</v>
      </c>
      <c r="K25" s="202" t="str">
        <f t="shared" si="11"/>
        <v>C</v>
      </c>
      <c r="M25" s="81" t="s">
        <v>155</v>
      </c>
      <c r="N25" s="152" t="str">
        <f t="shared" si="6"/>
        <v>C</v>
      </c>
      <c r="O25" s="153" t="s">
        <v>156</v>
      </c>
      <c r="P25" s="154" t="str">
        <f t="shared" si="7"/>
        <v>D</v>
      </c>
    </row>
    <row r="26">
      <c r="A26" s="84" t="s">
        <v>157</v>
      </c>
      <c r="B26" s="200">
        <f>'Result. Regiões'!CS9</f>
        <v>-0.4378919859</v>
      </c>
      <c r="C26" s="247">
        <f>'Result. Redesenho'!CS9</f>
        <v>-0.264007006</v>
      </c>
      <c r="E26" s="84" t="str">
        <f t="shared" si="8"/>
        <v>Antônio João</v>
      </c>
      <c r="F26" s="87" t="s">
        <v>145</v>
      </c>
      <c r="G26" s="201" t="str">
        <f t="shared" si="9"/>
        <v>D</v>
      </c>
      <c r="H26" s="39"/>
      <c r="I26" s="125" t="str">
        <f t="shared" si="10"/>
        <v>Antônio João</v>
      </c>
      <c r="J26" s="126" t="s">
        <v>146</v>
      </c>
      <c r="K26" s="202" t="str">
        <f t="shared" si="11"/>
        <v>D</v>
      </c>
      <c r="M26" s="81" t="s">
        <v>151</v>
      </c>
      <c r="N26" s="152" t="str">
        <f t="shared" si="6"/>
        <v>C</v>
      </c>
      <c r="O26" s="153" t="s">
        <v>152</v>
      </c>
      <c r="P26" s="154" t="str">
        <f t="shared" si="7"/>
        <v>C</v>
      </c>
    </row>
    <row r="27">
      <c r="A27" s="84" t="s">
        <v>158</v>
      </c>
      <c r="B27" s="200">
        <f>'Result. Regiões'!CS10</f>
        <v>0.7489731315</v>
      </c>
      <c r="C27" s="247">
        <f>'Result. Redesenho'!CS10</f>
        <v>0.7672157455</v>
      </c>
      <c r="E27" s="84" t="str">
        <f t="shared" si="8"/>
        <v>Aparecida do Taboado</v>
      </c>
      <c r="F27" s="87" t="s">
        <v>159</v>
      </c>
      <c r="G27" s="201" t="str">
        <f t="shared" si="9"/>
        <v>B</v>
      </c>
      <c r="H27" s="39"/>
      <c r="I27" s="125" t="str">
        <f t="shared" si="10"/>
        <v>Aparecida do Taboado</v>
      </c>
      <c r="J27" s="126" t="s">
        <v>149</v>
      </c>
      <c r="K27" s="202" t="str">
        <f t="shared" si="11"/>
        <v>B</v>
      </c>
      <c r="M27" s="81" t="s">
        <v>159</v>
      </c>
      <c r="N27" s="152" t="str">
        <f t="shared" si="6"/>
        <v>B</v>
      </c>
      <c r="O27" s="153" t="s">
        <v>146</v>
      </c>
      <c r="P27" s="154" t="str">
        <f t="shared" si="7"/>
        <v>D</v>
      </c>
    </row>
    <row r="28">
      <c r="A28" s="86" t="s">
        <v>130</v>
      </c>
      <c r="B28" s="200">
        <f>'Result. Regiões'!CS11</f>
        <v>-0.2601506631</v>
      </c>
      <c r="C28" s="247">
        <f>'Result. Redesenho'!CS11</f>
        <v>0.1376702365</v>
      </c>
      <c r="E28" s="86" t="str">
        <f t="shared" si="8"/>
        <v>Aquidauana</v>
      </c>
      <c r="F28" s="45" t="s">
        <v>130</v>
      </c>
      <c r="G28" s="201" t="str">
        <f t="shared" si="9"/>
        <v>D</v>
      </c>
      <c r="H28" s="39"/>
      <c r="I28" s="125" t="str">
        <f t="shared" si="10"/>
        <v>Aquidauana</v>
      </c>
      <c r="J28" s="126" t="s">
        <v>132</v>
      </c>
      <c r="K28" s="202" t="str">
        <f t="shared" si="11"/>
        <v>C</v>
      </c>
      <c r="M28" s="81" t="s">
        <v>145</v>
      </c>
      <c r="N28" s="152" t="str">
        <f t="shared" si="6"/>
        <v>D</v>
      </c>
      <c r="O28" s="95"/>
      <c r="P28" s="93"/>
    </row>
    <row r="29">
      <c r="A29" s="84" t="s">
        <v>161</v>
      </c>
      <c r="B29" s="200">
        <f>'Result. Regiões'!CS12</f>
        <v>-0.4378919859</v>
      </c>
      <c r="C29" s="247">
        <f>'Result. Redesenho'!CS12</f>
        <v>-0.264007006</v>
      </c>
      <c r="E29" s="84" t="str">
        <f t="shared" si="8"/>
        <v>Aral Moreira</v>
      </c>
      <c r="F29" s="87" t="s">
        <v>145</v>
      </c>
      <c r="G29" s="201" t="str">
        <f t="shared" si="9"/>
        <v>D</v>
      </c>
      <c r="H29" s="39"/>
      <c r="I29" s="125" t="str">
        <f t="shared" si="10"/>
        <v>Aral Moreira</v>
      </c>
      <c r="J29" s="126" t="s">
        <v>146</v>
      </c>
      <c r="K29" s="202" t="str">
        <f t="shared" si="11"/>
        <v>D</v>
      </c>
      <c r="M29" s="96" t="s">
        <v>134</v>
      </c>
      <c r="N29" s="166" t="str">
        <f t="shared" si="6"/>
        <v>B</v>
      </c>
      <c r="O29" s="98"/>
      <c r="P29" s="99"/>
    </row>
    <row r="30">
      <c r="A30" s="84" t="s">
        <v>162</v>
      </c>
      <c r="B30" s="200">
        <f>'Result. Regiões'!CS13</f>
        <v>-0.6607288884</v>
      </c>
      <c r="C30" s="247">
        <f>'Result. Redesenho'!CS13</f>
        <v>-0.9508957239</v>
      </c>
      <c r="E30" s="84" t="str">
        <f t="shared" si="8"/>
        <v>Bandeirantes</v>
      </c>
      <c r="F30" s="87" t="s">
        <v>136</v>
      </c>
      <c r="G30" s="201" t="str">
        <f t="shared" si="9"/>
        <v>E</v>
      </c>
      <c r="H30" s="39"/>
      <c r="I30" s="127" t="str">
        <f t="shared" si="10"/>
        <v>Bandeirantes</v>
      </c>
      <c r="J30" s="128" t="s">
        <v>138</v>
      </c>
      <c r="K30" s="204" t="str">
        <f t="shared" si="11"/>
        <v>E</v>
      </c>
    </row>
    <row r="31">
      <c r="A31" s="84" t="s">
        <v>163</v>
      </c>
      <c r="B31" s="200">
        <f>'Result. Regiões'!CS14</f>
        <v>0.9853336434</v>
      </c>
      <c r="C31" s="247">
        <f>'Result. Redesenho'!CS14</f>
        <v>1.054334347</v>
      </c>
      <c r="E31" s="84" t="str">
        <f t="shared" si="8"/>
        <v>Bataguassu</v>
      </c>
      <c r="F31" s="87" t="s">
        <v>134</v>
      </c>
      <c r="G31" s="201" t="str">
        <f t="shared" si="9"/>
        <v>B</v>
      </c>
      <c r="H31" s="39"/>
      <c r="I31" s="132" t="str">
        <f t="shared" si="10"/>
        <v>Bataguassu</v>
      </c>
      <c r="J31" s="133" t="s">
        <v>135</v>
      </c>
      <c r="K31" s="201" t="str">
        <f t="shared" si="11"/>
        <v>B</v>
      </c>
    </row>
    <row r="32">
      <c r="A32" s="84" t="s">
        <v>164</v>
      </c>
      <c r="B32" s="200">
        <f>'Result. Regiões'!CS15</f>
        <v>0.2842453013</v>
      </c>
      <c r="C32" s="247">
        <f>'Result. Redesenho'!CS15</f>
        <v>0.2647274903</v>
      </c>
      <c r="E32" s="84" t="str">
        <f t="shared" si="8"/>
        <v>Batayporã</v>
      </c>
      <c r="F32" s="87" t="s">
        <v>151</v>
      </c>
      <c r="G32" s="201" t="str">
        <f t="shared" si="9"/>
        <v>C</v>
      </c>
      <c r="H32" s="39"/>
      <c r="I32" s="125" t="str">
        <f t="shared" si="10"/>
        <v>Batayporã</v>
      </c>
      <c r="J32" s="126" t="s">
        <v>152</v>
      </c>
      <c r="K32" s="201" t="str">
        <f t="shared" si="11"/>
        <v>C</v>
      </c>
    </row>
    <row r="33">
      <c r="A33" s="84" t="s">
        <v>165</v>
      </c>
      <c r="B33" s="200">
        <f>'Result. Regiões'!CS16</f>
        <v>0.4932671255</v>
      </c>
      <c r="C33" s="247">
        <f>'Result. Redesenho'!CS16</f>
        <v>0.1376702365</v>
      </c>
      <c r="E33" s="84" t="str">
        <f t="shared" si="8"/>
        <v>Bela Vista</v>
      </c>
      <c r="F33" s="87" t="s">
        <v>153</v>
      </c>
      <c r="G33" s="201" t="str">
        <f t="shared" si="9"/>
        <v>C</v>
      </c>
      <c r="H33" s="39"/>
      <c r="I33" s="125" t="str">
        <f t="shared" si="10"/>
        <v>Bela Vista</v>
      </c>
      <c r="J33" s="126" t="s">
        <v>132</v>
      </c>
      <c r="K33" s="201" t="str">
        <f t="shared" si="11"/>
        <v>C</v>
      </c>
    </row>
    <row r="34">
      <c r="A34" s="84" t="s">
        <v>166</v>
      </c>
      <c r="B34" s="200">
        <f>'Result. Regiões'!CS17</f>
        <v>-0.2601506631</v>
      </c>
      <c r="C34" s="247">
        <f>'Result. Redesenho'!CS17</f>
        <v>0.1376702365</v>
      </c>
      <c r="E34" s="84" t="str">
        <f t="shared" si="8"/>
        <v>Bodoquena</v>
      </c>
      <c r="F34" s="87" t="s">
        <v>130</v>
      </c>
      <c r="G34" s="201" t="str">
        <f t="shared" si="9"/>
        <v>D</v>
      </c>
      <c r="H34" s="39"/>
      <c r="I34" s="125" t="str">
        <f t="shared" si="10"/>
        <v>Bodoquena</v>
      </c>
      <c r="J34" s="126" t="s">
        <v>132</v>
      </c>
      <c r="K34" s="201" t="str">
        <f t="shared" si="11"/>
        <v>C</v>
      </c>
    </row>
    <row r="35">
      <c r="A35" s="84" t="s">
        <v>167</v>
      </c>
      <c r="B35" s="200">
        <f>'Result. Regiões'!CS18</f>
        <v>0.4932671255</v>
      </c>
      <c r="C35" s="247">
        <f>'Result. Redesenho'!CS18</f>
        <v>0.1376702365</v>
      </c>
      <c r="E35" s="84" t="str">
        <f t="shared" si="8"/>
        <v>Bonito</v>
      </c>
      <c r="F35" s="87" t="s">
        <v>153</v>
      </c>
      <c r="G35" s="201" t="str">
        <f t="shared" si="9"/>
        <v>C</v>
      </c>
      <c r="H35" s="39"/>
      <c r="I35" s="125" t="str">
        <f t="shared" si="10"/>
        <v>Bonito</v>
      </c>
      <c r="J35" s="126" t="s">
        <v>132</v>
      </c>
      <c r="K35" s="201" t="str">
        <f t="shared" si="11"/>
        <v>C</v>
      </c>
    </row>
    <row r="36">
      <c r="A36" s="84" t="s">
        <v>168</v>
      </c>
      <c r="B36" s="200">
        <f>'Result. Regiões'!CS19</f>
        <v>0.9853336434</v>
      </c>
      <c r="C36" s="247">
        <f>'Result. Redesenho'!CS19</f>
        <v>1.054334347</v>
      </c>
      <c r="E36" s="84" t="str">
        <f t="shared" si="8"/>
        <v>Brasilândia</v>
      </c>
      <c r="F36" s="87" t="s">
        <v>134</v>
      </c>
      <c r="G36" s="201" t="str">
        <f t="shared" si="9"/>
        <v>B</v>
      </c>
      <c r="H36" s="39"/>
      <c r="I36" s="125" t="str">
        <f t="shared" si="10"/>
        <v>Brasilândia</v>
      </c>
      <c r="J36" s="126" t="s">
        <v>135</v>
      </c>
      <c r="K36" s="201" t="str">
        <f t="shared" si="11"/>
        <v>B</v>
      </c>
    </row>
    <row r="37">
      <c r="A37" s="84" t="s">
        <v>169</v>
      </c>
      <c r="B37" s="200">
        <f>'Result. Regiões'!CS20</f>
        <v>-0.1160368198</v>
      </c>
      <c r="C37" s="247">
        <f>'Result. Redesenho'!CS20</f>
        <v>-0.2355368788</v>
      </c>
      <c r="E37" s="84" t="str">
        <f t="shared" si="8"/>
        <v>Caarapó</v>
      </c>
      <c r="F37" s="87" t="s">
        <v>148</v>
      </c>
      <c r="G37" s="201" t="str">
        <f t="shared" si="9"/>
        <v>D</v>
      </c>
      <c r="H37" s="39"/>
      <c r="I37" s="125" t="str">
        <f t="shared" si="10"/>
        <v>Caarapó</v>
      </c>
      <c r="J37" s="126" t="s">
        <v>143</v>
      </c>
      <c r="K37" s="201" t="str">
        <f t="shared" si="11"/>
        <v>D</v>
      </c>
    </row>
    <row r="38">
      <c r="A38" s="84" t="s">
        <v>170</v>
      </c>
      <c r="B38" s="200">
        <f>'Result. Regiões'!CS21</f>
        <v>-0.6607288884</v>
      </c>
      <c r="C38" s="247">
        <f>'Result. Redesenho'!CS21</f>
        <v>-0.9508957239</v>
      </c>
      <c r="E38" s="84" t="str">
        <f t="shared" si="8"/>
        <v>Camapuã</v>
      </c>
      <c r="F38" s="87" t="s">
        <v>136</v>
      </c>
      <c r="G38" s="202" t="str">
        <f t="shared" si="9"/>
        <v>E</v>
      </c>
      <c r="H38" s="39"/>
      <c r="I38" s="125" t="str">
        <f t="shared" si="10"/>
        <v>Camapuã</v>
      </c>
      <c r="J38" s="126" t="s">
        <v>138</v>
      </c>
      <c r="K38" s="201" t="str">
        <f t="shared" si="11"/>
        <v>E</v>
      </c>
    </row>
    <row r="39">
      <c r="A39" s="84" t="s">
        <v>136</v>
      </c>
      <c r="B39" s="207">
        <f>'Result. Regiões'!CS22</f>
        <v>-0.6607288884</v>
      </c>
      <c r="C39" s="249">
        <f>'Result. Redesenho'!CS22</f>
        <v>-0.9508957239</v>
      </c>
      <c r="E39" s="84" t="str">
        <f t="shared" si="8"/>
        <v>Campo Grande</v>
      </c>
      <c r="F39" s="87" t="s">
        <v>136</v>
      </c>
      <c r="G39" s="202" t="str">
        <f t="shared" si="9"/>
        <v>E</v>
      </c>
      <c r="H39" s="39"/>
      <c r="I39" s="125" t="str">
        <f t="shared" si="10"/>
        <v>Campo Grande</v>
      </c>
      <c r="J39" s="126" t="s">
        <v>138</v>
      </c>
      <c r="K39" s="201" t="str">
        <f t="shared" si="11"/>
        <v>E</v>
      </c>
    </row>
    <row r="40">
      <c r="A40" s="84" t="s">
        <v>171</v>
      </c>
      <c r="B40" s="207">
        <f>'Result. Regiões'!CS23</f>
        <v>0.4932671255</v>
      </c>
      <c r="C40" s="249">
        <f>'Result. Redesenho'!CS23</f>
        <v>0.1376702365</v>
      </c>
      <c r="E40" s="84" t="str">
        <f t="shared" si="8"/>
        <v>Caracol</v>
      </c>
      <c r="F40" s="87" t="s">
        <v>153</v>
      </c>
      <c r="G40" s="201" t="str">
        <f t="shared" si="9"/>
        <v>C</v>
      </c>
      <c r="H40" s="39"/>
      <c r="I40" s="125" t="str">
        <f t="shared" si="10"/>
        <v>Caracol</v>
      </c>
      <c r="J40" s="126" t="s">
        <v>132</v>
      </c>
      <c r="K40" s="201" t="str">
        <f t="shared" si="11"/>
        <v>C</v>
      </c>
    </row>
    <row r="41">
      <c r="A41" s="84" t="s">
        <v>172</v>
      </c>
      <c r="B41" s="200">
        <f>'Result. Regiões'!CS24</f>
        <v>0.7489731315</v>
      </c>
      <c r="C41" s="247">
        <f>'Result. Redesenho'!CS24</f>
        <v>0.7672157455</v>
      </c>
      <c r="E41" s="84" t="str">
        <f t="shared" si="8"/>
        <v>Cassilândia</v>
      </c>
      <c r="F41" s="87" t="s">
        <v>159</v>
      </c>
      <c r="G41" s="201" t="str">
        <f t="shared" si="9"/>
        <v>B</v>
      </c>
      <c r="H41" s="39"/>
      <c r="I41" s="127" t="str">
        <f t="shared" si="10"/>
        <v>Cassilândia</v>
      </c>
      <c r="J41" s="128" t="s">
        <v>149</v>
      </c>
      <c r="K41" s="201" t="str">
        <f t="shared" si="11"/>
        <v>B</v>
      </c>
    </row>
    <row r="42">
      <c r="A42" s="84" t="s">
        <v>173</v>
      </c>
      <c r="B42" s="200">
        <f>'Result. Regiões'!CS25</f>
        <v>-0.6607288884</v>
      </c>
      <c r="C42" s="247">
        <f>'Result. Redesenho'!CS25</f>
        <v>0.7672157455</v>
      </c>
      <c r="E42" s="84" t="str">
        <f t="shared" si="8"/>
        <v>Chapadão do Sul</v>
      </c>
      <c r="F42" s="87" t="s">
        <v>136</v>
      </c>
      <c r="G42" s="201" t="str">
        <f t="shared" si="9"/>
        <v>E</v>
      </c>
      <c r="H42" s="39"/>
      <c r="I42" s="132" t="str">
        <f t="shared" si="10"/>
        <v>Chapadão do Sul</v>
      </c>
      <c r="J42" s="133" t="s">
        <v>149</v>
      </c>
      <c r="K42" s="197" t="str">
        <f t="shared" si="11"/>
        <v>B</v>
      </c>
    </row>
    <row r="43">
      <c r="A43" s="76" t="s">
        <v>174</v>
      </c>
      <c r="B43" s="195">
        <f>'Result. Regiões'!CS26</f>
        <v>-0.6607288884</v>
      </c>
      <c r="C43" s="246">
        <f>'Result. Redesenho'!CS26</f>
        <v>-0.9508957239</v>
      </c>
      <c r="E43" s="76" t="str">
        <f t="shared" si="8"/>
        <v>Corguinho</v>
      </c>
      <c r="F43" s="90" t="s">
        <v>136</v>
      </c>
      <c r="G43" s="197" t="str">
        <f t="shared" si="9"/>
        <v>E</v>
      </c>
      <c r="H43" s="39"/>
      <c r="I43" s="125" t="str">
        <f t="shared" si="10"/>
        <v>Corguinho</v>
      </c>
      <c r="J43" s="126" t="s">
        <v>138</v>
      </c>
      <c r="K43" s="201" t="str">
        <f t="shared" si="11"/>
        <v>E</v>
      </c>
    </row>
    <row r="44">
      <c r="A44" s="100" t="s">
        <v>175</v>
      </c>
      <c r="B44" s="203">
        <f>'Result. Regiões'!CS27</f>
        <v>-0.4378919859</v>
      </c>
      <c r="C44" s="248">
        <f>'Result. Redesenho'!CS27</f>
        <v>-0.264007006</v>
      </c>
      <c r="E44" s="100" t="str">
        <f t="shared" si="8"/>
        <v>Coronel Sapucaia</v>
      </c>
      <c r="F44" s="89" t="s">
        <v>145</v>
      </c>
      <c r="G44" s="204" t="str">
        <f t="shared" si="9"/>
        <v>D</v>
      </c>
      <c r="H44" s="39"/>
      <c r="I44" s="125" t="str">
        <f t="shared" si="10"/>
        <v>Coronel Sapucaia</v>
      </c>
      <c r="J44" s="126" t="s">
        <v>146</v>
      </c>
      <c r="K44" s="201" t="str">
        <f t="shared" si="11"/>
        <v>D</v>
      </c>
    </row>
    <row r="45">
      <c r="A45" s="84" t="s">
        <v>142</v>
      </c>
      <c r="B45" s="200">
        <f>'Result. Regiões'!CS28</f>
        <v>0.288108896</v>
      </c>
      <c r="C45" s="247">
        <f>'Result. Redesenho'!CS28</f>
        <v>-0.003567536876</v>
      </c>
      <c r="E45" s="84" t="str">
        <f t="shared" si="8"/>
        <v>Corumbá</v>
      </c>
      <c r="F45" s="87" t="s">
        <v>142</v>
      </c>
      <c r="G45" s="201" t="str">
        <f t="shared" si="9"/>
        <v>C</v>
      </c>
      <c r="H45" s="39"/>
      <c r="I45" s="125" t="str">
        <f t="shared" si="10"/>
        <v>Corumbá</v>
      </c>
      <c r="J45" s="126" t="s">
        <v>156</v>
      </c>
      <c r="K45" s="201" t="str">
        <f t="shared" si="11"/>
        <v>D</v>
      </c>
    </row>
    <row r="46">
      <c r="A46" s="84" t="s">
        <v>176</v>
      </c>
      <c r="B46" s="200">
        <f>'Result. Regiões'!CS29</f>
        <v>-0.6607288884</v>
      </c>
      <c r="C46" s="247">
        <f>'Result. Redesenho'!CS29</f>
        <v>0.7672157455</v>
      </c>
      <c r="E46" s="84" t="str">
        <f t="shared" si="8"/>
        <v>Costa Rica</v>
      </c>
      <c r="F46" s="87" t="s">
        <v>136</v>
      </c>
      <c r="G46" s="201" t="str">
        <f t="shared" si="9"/>
        <v>E</v>
      </c>
      <c r="H46" s="39"/>
      <c r="I46" s="125" t="str">
        <f t="shared" si="10"/>
        <v>Costa Rica</v>
      </c>
      <c r="J46" s="126" t="s">
        <v>149</v>
      </c>
      <c r="K46" s="201" t="str">
        <f t="shared" si="11"/>
        <v>B</v>
      </c>
    </row>
    <row r="47">
      <c r="A47" s="84" t="s">
        <v>140</v>
      </c>
      <c r="B47" s="200">
        <f>'Result. Regiões'!CS30</f>
        <v>0.2897645475</v>
      </c>
      <c r="C47" s="247">
        <f>'Result. Redesenho'!CS30</f>
        <v>0.2446981249</v>
      </c>
      <c r="E47" s="84" t="str">
        <f t="shared" si="8"/>
        <v>Coxim</v>
      </c>
      <c r="F47" s="87" t="s">
        <v>140</v>
      </c>
      <c r="G47" s="201" t="str">
        <f t="shared" si="9"/>
        <v>C</v>
      </c>
      <c r="H47" s="39"/>
      <c r="I47" s="125" t="str">
        <f t="shared" si="10"/>
        <v>Coxim</v>
      </c>
      <c r="J47" s="126" t="s">
        <v>141</v>
      </c>
      <c r="K47" s="201" t="str">
        <f t="shared" si="11"/>
        <v>C</v>
      </c>
    </row>
    <row r="48">
      <c r="A48" s="84" t="s">
        <v>177</v>
      </c>
      <c r="B48" s="200">
        <f>'Result. Regiões'!CS31</f>
        <v>-0.1160368198</v>
      </c>
      <c r="C48" s="247">
        <f>'Result. Redesenho'!CS31</f>
        <v>-0.2355368788</v>
      </c>
      <c r="E48" s="84" t="str">
        <f t="shared" si="8"/>
        <v>Deodápolis</v>
      </c>
      <c r="F48" s="87" t="s">
        <v>148</v>
      </c>
      <c r="G48" s="201" t="str">
        <f t="shared" si="9"/>
        <v>D</v>
      </c>
      <c r="H48" s="39"/>
      <c r="I48" s="125" t="str">
        <f t="shared" si="10"/>
        <v>Deodápolis</v>
      </c>
      <c r="J48" s="126" t="s">
        <v>143</v>
      </c>
      <c r="K48" s="201" t="str">
        <f t="shared" si="11"/>
        <v>D</v>
      </c>
    </row>
    <row r="49">
      <c r="A49" s="84" t="s">
        <v>178</v>
      </c>
      <c r="B49" s="200">
        <f>'Result. Regiões'!CS32</f>
        <v>-0.2601506631</v>
      </c>
      <c r="C49" s="247">
        <f>'Result. Redesenho'!CS32</f>
        <v>0.1376702365</v>
      </c>
      <c r="E49" s="84" t="str">
        <f t="shared" si="8"/>
        <v>Dois Irmãos do Buriti</v>
      </c>
      <c r="F49" s="87" t="s">
        <v>130</v>
      </c>
      <c r="G49" s="201" t="str">
        <f t="shared" si="9"/>
        <v>D</v>
      </c>
      <c r="H49" s="39"/>
      <c r="I49" s="125" t="str">
        <f t="shared" si="10"/>
        <v>Dois Irmãos do Buriti</v>
      </c>
      <c r="J49" s="126" t="s">
        <v>132</v>
      </c>
      <c r="K49" s="201" t="str">
        <f t="shared" si="11"/>
        <v>C</v>
      </c>
    </row>
    <row r="50">
      <c r="A50" s="76" t="s">
        <v>179</v>
      </c>
      <c r="B50" s="195">
        <f>'Result. Regiões'!CS33</f>
        <v>-0.1160368198</v>
      </c>
      <c r="C50" s="246">
        <f>'Result. Redesenho'!CS33</f>
        <v>-0.2355368788</v>
      </c>
      <c r="E50" s="76" t="str">
        <f t="shared" si="8"/>
        <v>Douradina</v>
      </c>
      <c r="F50" s="90" t="s">
        <v>148</v>
      </c>
      <c r="G50" s="197" t="str">
        <f t="shared" si="9"/>
        <v>D</v>
      </c>
      <c r="H50" s="39"/>
      <c r="I50" s="125" t="str">
        <f t="shared" si="10"/>
        <v>Douradina</v>
      </c>
      <c r="J50" s="126" t="s">
        <v>143</v>
      </c>
      <c r="K50" s="201" t="str">
        <f t="shared" si="11"/>
        <v>D</v>
      </c>
    </row>
    <row r="51">
      <c r="A51" s="84" t="s">
        <v>148</v>
      </c>
      <c r="B51" s="200">
        <f>'Result. Regiões'!CS34</f>
        <v>-0.1160368198</v>
      </c>
      <c r="C51" s="247">
        <f>'Result. Redesenho'!CS34</f>
        <v>-0.2355368788</v>
      </c>
      <c r="E51" s="84" t="str">
        <f t="shared" si="8"/>
        <v>Dourados</v>
      </c>
      <c r="F51" s="87" t="s">
        <v>148</v>
      </c>
      <c r="G51" s="201" t="str">
        <f t="shared" si="9"/>
        <v>D</v>
      </c>
      <c r="H51" s="39"/>
      <c r="I51" s="125" t="str">
        <f t="shared" si="10"/>
        <v>Dourados</v>
      </c>
      <c r="J51" s="126" t="s">
        <v>143</v>
      </c>
      <c r="K51" s="201" t="str">
        <f t="shared" si="11"/>
        <v>D</v>
      </c>
    </row>
    <row r="52">
      <c r="A52" s="84" t="s">
        <v>180</v>
      </c>
      <c r="B52" s="200">
        <f>'Result. Regiões'!CS35</f>
        <v>0.241511601</v>
      </c>
      <c r="C52" s="247">
        <f>'Result. Redesenho'!CS35</f>
        <v>-0.264007006</v>
      </c>
      <c r="E52" s="84" t="str">
        <f t="shared" si="8"/>
        <v>Eldorado</v>
      </c>
      <c r="F52" s="87" t="s">
        <v>155</v>
      </c>
      <c r="G52" s="201" t="str">
        <f t="shared" si="9"/>
        <v>C</v>
      </c>
      <c r="H52" s="39"/>
      <c r="I52" s="127" t="str">
        <f t="shared" si="10"/>
        <v>Eldorado</v>
      </c>
      <c r="J52" s="128" t="s">
        <v>146</v>
      </c>
      <c r="K52" s="204" t="str">
        <f t="shared" si="11"/>
        <v>D</v>
      </c>
    </row>
    <row r="53">
      <c r="A53" s="84" t="s">
        <v>181</v>
      </c>
      <c r="B53" s="200">
        <f>'Result. Regiões'!CS36</f>
        <v>-0.1160368198</v>
      </c>
      <c r="C53" s="247">
        <f>'Result. Redesenho'!CS36</f>
        <v>-0.2355368788</v>
      </c>
      <c r="E53" s="84" t="str">
        <f t="shared" si="8"/>
        <v>Fátima do Sul</v>
      </c>
      <c r="F53" s="87" t="s">
        <v>148</v>
      </c>
      <c r="G53" s="201" t="str">
        <f t="shared" si="9"/>
        <v>D</v>
      </c>
      <c r="H53" s="39"/>
      <c r="I53" s="132" t="str">
        <f t="shared" si="10"/>
        <v>Fátima do Sul</v>
      </c>
      <c r="J53" s="115" t="s">
        <v>143</v>
      </c>
      <c r="K53" s="201" t="str">
        <f t="shared" si="11"/>
        <v>D</v>
      </c>
    </row>
    <row r="54">
      <c r="A54" s="84" t="s">
        <v>182</v>
      </c>
      <c r="B54" s="200">
        <f>'Result. Regiões'!CS37</f>
        <v>-0.6607288884</v>
      </c>
      <c r="C54" s="247">
        <f>'Result. Redesenho'!CS37</f>
        <v>0.2446981249</v>
      </c>
      <c r="E54" s="84" t="str">
        <f t="shared" si="8"/>
        <v>Figueirão</v>
      </c>
      <c r="F54" s="87" t="s">
        <v>136</v>
      </c>
      <c r="G54" s="201" t="str">
        <f t="shared" si="9"/>
        <v>E</v>
      </c>
      <c r="H54" s="39"/>
      <c r="I54" s="125" t="str">
        <f t="shared" si="10"/>
        <v>Figueirão</v>
      </c>
      <c r="J54" s="126" t="s">
        <v>141</v>
      </c>
      <c r="K54" s="201" t="str">
        <f t="shared" si="11"/>
        <v>C</v>
      </c>
    </row>
    <row r="55">
      <c r="A55" s="84" t="s">
        <v>183</v>
      </c>
      <c r="B55" s="200">
        <f>'Result. Regiões'!CS38</f>
        <v>-0.1160368198</v>
      </c>
      <c r="C55" s="247">
        <f>'Result. Redesenho'!CS38</f>
        <v>-0.2355368788</v>
      </c>
      <c r="E55" s="84" t="str">
        <f t="shared" si="8"/>
        <v>Glória de Dourados</v>
      </c>
      <c r="F55" s="87" t="s">
        <v>148</v>
      </c>
      <c r="G55" s="201" t="str">
        <f t="shared" si="9"/>
        <v>D</v>
      </c>
      <c r="H55" s="39"/>
      <c r="I55" s="125" t="str">
        <f t="shared" si="10"/>
        <v>Glória de Dourados</v>
      </c>
      <c r="J55" s="126" t="s">
        <v>143</v>
      </c>
      <c r="K55" s="201" t="str">
        <f t="shared" si="11"/>
        <v>D</v>
      </c>
    </row>
    <row r="56">
      <c r="A56" s="84" t="s">
        <v>184</v>
      </c>
      <c r="B56" s="200">
        <f>'Result. Regiões'!CS39</f>
        <v>0.4932671255</v>
      </c>
      <c r="C56" s="247">
        <f>'Result. Redesenho'!CS39</f>
        <v>0.1376702365</v>
      </c>
      <c r="E56" s="84" t="str">
        <f t="shared" si="8"/>
        <v>Guia Lopes da Laguna</v>
      </c>
      <c r="F56" s="87" t="s">
        <v>153</v>
      </c>
      <c r="G56" s="201" t="str">
        <f t="shared" si="9"/>
        <v>C</v>
      </c>
      <c r="H56" s="39"/>
      <c r="I56" s="125" t="str">
        <f t="shared" si="10"/>
        <v>Guia Lopes da Laguna</v>
      </c>
      <c r="J56" s="126" t="s">
        <v>132</v>
      </c>
      <c r="K56" s="201" t="str">
        <f t="shared" si="11"/>
        <v>C</v>
      </c>
    </row>
    <row r="57">
      <c r="A57" s="84" t="s">
        <v>185</v>
      </c>
      <c r="B57" s="200">
        <f>'Result. Regiões'!CS40</f>
        <v>0.241511601</v>
      </c>
      <c r="C57" s="247">
        <f>'Result. Redesenho'!CS40</f>
        <v>-0.264007006</v>
      </c>
      <c r="E57" s="84" t="str">
        <f t="shared" si="8"/>
        <v>Iguatemi</v>
      </c>
      <c r="F57" s="87" t="s">
        <v>155</v>
      </c>
      <c r="G57" s="201" t="str">
        <f t="shared" si="9"/>
        <v>C</v>
      </c>
      <c r="H57" s="39"/>
      <c r="I57" s="125" t="str">
        <f t="shared" si="10"/>
        <v>Iguatemi</v>
      </c>
      <c r="J57" s="126" t="s">
        <v>146</v>
      </c>
      <c r="K57" s="201" t="str">
        <f t="shared" si="11"/>
        <v>D</v>
      </c>
    </row>
    <row r="58">
      <c r="A58" s="84" t="s">
        <v>186</v>
      </c>
      <c r="B58" s="200">
        <f>'Result. Regiões'!CS41</f>
        <v>0.7489731315</v>
      </c>
      <c r="C58" s="247">
        <f>'Result. Redesenho'!CS41</f>
        <v>0.7672157455</v>
      </c>
      <c r="E58" s="84" t="str">
        <f t="shared" si="8"/>
        <v>Inocência</v>
      </c>
      <c r="F58" s="87" t="s">
        <v>159</v>
      </c>
      <c r="G58" s="201" t="str">
        <f t="shared" si="9"/>
        <v>B</v>
      </c>
      <c r="H58" s="39"/>
      <c r="I58" s="127" t="str">
        <f t="shared" si="10"/>
        <v>Inocência</v>
      </c>
      <c r="J58" s="128" t="s">
        <v>149</v>
      </c>
      <c r="K58" s="201" t="str">
        <f t="shared" si="11"/>
        <v>B</v>
      </c>
    </row>
    <row r="59">
      <c r="A59" s="84" t="s">
        <v>187</v>
      </c>
      <c r="B59" s="200">
        <f>'Result. Regiões'!CS42</f>
        <v>-0.1160368198</v>
      </c>
      <c r="C59" s="247">
        <f>'Result. Redesenho'!CS42</f>
        <v>-0.2355368788</v>
      </c>
      <c r="E59" s="84" t="str">
        <f t="shared" si="8"/>
        <v>Itaporã</v>
      </c>
      <c r="F59" s="87" t="s">
        <v>148</v>
      </c>
      <c r="G59" s="201" t="str">
        <f t="shared" si="9"/>
        <v>D</v>
      </c>
      <c r="H59" s="39"/>
      <c r="I59" s="132" t="str">
        <f t="shared" si="10"/>
        <v>Itaporã</v>
      </c>
      <c r="J59" s="115" t="s">
        <v>143</v>
      </c>
      <c r="K59" s="197" t="str">
        <f t="shared" si="11"/>
        <v>D</v>
      </c>
    </row>
    <row r="60">
      <c r="A60" s="100" t="s">
        <v>188</v>
      </c>
      <c r="B60" s="203">
        <f>'Result. Regiões'!CS43</f>
        <v>0.241511601</v>
      </c>
      <c r="C60" s="248">
        <f>'Result. Redesenho'!CS43</f>
        <v>-0.264007006</v>
      </c>
      <c r="E60" s="100" t="str">
        <f t="shared" si="8"/>
        <v>Itaquiraí</v>
      </c>
      <c r="F60" s="89" t="s">
        <v>155</v>
      </c>
      <c r="G60" s="204" t="str">
        <f t="shared" si="9"/>
        <v>C</v>
      </c>
      <c r="H60" s="39"/>
      <c r="I60" s="125" t="str">
        <f t="shared" si="10"/>
        <v>Itaquiraí</v>
      </c>
      <c r="J60" s="126" t="s">
        <v>146</v>
      </c>
      <c r="K60" s="201" t="str">
        <f t="shared" si="11"/>
        <v>D</v>
      </c>
    </row>
    <row r="61">
      <c r="A61" s="84" t="s">
        <v>189</v>
      </c>
      <c r="B61" s="200">
        <f>'Result. Regiões'!CS44</f>
        <v>0.2842453013</v>
      </c>
      <c r="C61" s="247">
        <f>'Result. Redesenho'!CS44</f>
        <v>0.2647274903</v>
      </c>
      <c r="E61" s="84" t="str">
        <f t="shared" si="8"/>
        <v>Ivinhema</v>
      </c>
      <c r="F61" s="87" t="s">
        <v>151</v>
      </c>
      <c r="G61" s="201" t="str">
        <f t="shared" si="9"/>
        <v>C</v>
      </c>
      <c r="H61" s="39"/>
      <c r="I61" s="125" t="str">
        <f t="shared" si="10"/>
        <v>Ivinhema</v>
      </c>
      <c r="J61" s="126" t="s">
        <v>152</v>
      </c>
      <c r="K61" s="201" t="str">
        <f t="shared" si="11"/>
        <v>C</v>
      </c>
    </row>
    <row r="62">
      <c r="A62" s="84" t="s">
        <v>190</v>
      </c>
      <c r="B62" s="200">
        <f>'Result. Regiões'!CS45</f>
        <v>0.241511601</v>
      </c>
      <c r="C62" s="247">
        <f>'Result. Redesenho'!CS45</f>
        <v>-0.264007006</v>
      </c>
      <c r="E62" s="84" t="str">
        <f t="shared" si="8"/>
        <v>Japorã</v>
      </c>
      <c r="F62" s="87" t="s">
        <v>155</v>
      </c>
      <c r="G62" s="201" t="str">
        <f t="shared" si="9"/>
        <v>C</v>
      </c>
      <c r="H62" s="39"/>
      <c r="I62" s="125" t="str">
        <f t="shared" si="10"/>
        <v>Japorã</v>
      </c>
      <c r="J62" s="126" t="s">
        <v>146</v>
      </c>
      <c r="K62" s="201" t="str">
        <f t="shared" si="11"/>
        <v>D</v>
      </c>
    </row>
    <row r="63">
      <c r="A63" s="84" t="s">
        <v>191</v>
      </c>
      <c r="B63" s="200">
        <f>'Result. Regiões'!CS46</f>
        <v>-0.6607288884</v>
      </c>
      <c r="C63" s="247">
        <f>'Result. Redesenho'!CS46</f>
        <v>-0.9508957239</v>
      </c>
      <c r="E63" s="84" t="str">
        <f t="shared" si="8"/>
        <v>Jaraguari</v>
      </c>
      <c r="F63" s="87" t="s">
        <v>136</v>
      </c>
      <c r="G63" s="201" t="str">
        <f t="shared" si="9"/>
        <v>E</v>
      </c>
      <c r="H63" s="39"/>
      <c r="I63" s="125" t="str">
        <f t="shared" si="10"/>
        <v>Jaraguari</v>
      </c>
      <c r="J63" s="126" t="s">
        <v>138</v>
      </c>
      <c r="K63" s="201" t="str">
        <f t="shared" si="11"/>
        <v>E</v>
      </c>
    </row>
    <row r="64">
      <c r="A64" s="84" t="s">
        <v>153</v>
      </c>
      <c r="B64" s="200">
        <f>'Result. Regiões'!CS47</f>
        <v>0.4932671255</v>
      </c>
      <c r="C64" s="247">
        <f>'Result. Redesenho'!CS47</f>
        <v>0.1376702365</v>
      </c>
      <c r="E64" s="84" t="str">
        <f t="shared" si="8"/>
        <v>Jardim</v>
      </c>
      <c r="F64" s="87" t="s">
        <v>153</v>
      </c>
      <c r="G64" s="201" t="str">
        <f t="shared" si="9"/>
        <v>C</v>
      </c>
      <c r="H64" s="39"/>
      <c r="I64" s="125" t="str">
        <f t="shared" si="10"/>
        <v>Jardim</v>
      </c>
      <c r="J64" s="126" t="s">
        <v>132</v>
      </c>
      <c r="K64" s="201" t="str">
        <f t="shared" si="11"/>
        <v>C</v>
      </c>
    </row>
    <row r="65">
      <c r="A65" s="84" t="s">
        <v>192</v>
      </c>
      <c r="B65" s="200">
        <f>'Result. Regiões'!CS48</f>
        <v>-0.1160368198</v>
      </c>
      <c r="C65" s="247">
        <f>'Result. Redesenho'!CS48</f>
        <v>-0.2355368788</v>
      </c>
      <c r="E65" s="84" t="str">
        <f t="shared" si="8"/>
        <v>Jateí</v>
      </c>
      <c r="F65" s="87" t="s">
        <v>148</v>
      </c>
      <c r="G65" s="201" t="str">
        <f t="shared" si="9"/>
        <v>D</v>
      </c>
      <c r="H65" s="39"/>
      <c r="I65" s="127" t="str">
        <f t="shared" si="10"/>
        <v>Jateí</v>
      </c>
      <c r="J65" s="128" t="s">
        <v>143</v>
      </c>
      <c r="K65" s="204" t="str">
        <f t="shared" si="11"/>
        <v>D</v>
      </c>
    </row>
    <row r="66">
      <c r="A66" s="84" t="s">
        <v>193</v>
      </c>
      <c r="B66" s="200">
        <f>'Result. Regiões'!CS49</f>
        <v>0.241511601</v>
      </c>
      <c r="C66" s="247">
        <f>'Result. Redesenho'!CS49</f>
        <v>-0.264007006</v>
      </c>
      <c r="E66" s="84" t="str">
        <f t="shared" si="8"/>
        <v>Juti</v>
      </c>
      <c r="F66" s="87" t="s">
        <v>155</v>
      </c>
      <c r="G66" s="201" t="str">
        <f t="shared" si="9"/>
        <v>C</v>
      </c>
      <c r="H66" s="39"/>
      <c r="I66" s="132" t="str">
        <f t="shared" si="10"/>
        <v>Juti</v>
      </c>
      <c r="J66" s="115" t="s">
        <v>146</v>
      </c>
      <c r="K66" s="201" t="str">
        <f t="shared" si="11"/>
        <v>D</v>
      </c>
    </row>
    <row r="67">
      <c r="A67" s="76" t="s">
        <v>194</v>
      </c>
      <c r="B67" s="195">
        <f>'Result. Regiões'!CS50</f>
        <v>0.288108896</v>
      </c>
      <c r="C67" s="246">
        <f>'Result. Redesenho'!CS50</f>
        <v>-0.003567536876</v>
      </c>
      <c r="E67" s="76" t="str">
        <f t="shared" si="8"/>
        <v>Ladário</v>
      </c>
      <c r="F67" s="90" t="s">
        <v>142</v>
      </c>
      <c r="G67" s="197" t="str">
        <f t="shared" si="9"/>
        <v>C</v>
      </c>
      <c r="H67" s="39"/>
      <c r="I67" s="125" t="str">
        <f t="shared" si="10"/>
        <v>Ladário</v>
      </c>
      <c r="J67" s="126" t="s">
        <v>156</v>
      </c>
      <c r="K67" s="201" t="str">
        <f t="shared" si="11"/>
        <v>D</v>
      </c>
    </row>
    <row r="68">
      <c r="A68" s="84" t="s">
        <v>195</v>
      </c>
      <c r="B68" s="200">
        <f>'Result. Regiões'!CS51</f>
        <v>-0.1160368198</v>
      </c>
      <c r="C68" s="247">
        <f>'Result. Redesenho'!CS51</f>
        <v>-0.2355368788</v>
      </c>
      <c r="E68" s="84" t="str">
        <f t="shared" si="8"/>
        <v>Laguna Carapã</v>
      </c>
      <c r="F68" s="87" t="s">
        <v>148</v>
      </c>
      <c r="G68" s="201" t="str">
        <f t="shared" si="9"/>
        <v>D</v>
      </c>
      <c r="H68" s="39"/>
      <c r="I68" s="125" t="str">
        <f t="shared" si="10"/>
        <v>Laguna Carapã</v>
      </c>
      <c r="J68" s="126" t="s">
        <v>143</v>
      </c>
      <c r="K68" s="201" t="str">
        <f t="shared" si="11"/>
        <v>D</v>
      </c>
    </row>
    <row r="69">
      <c r="A69" s="84" t="s">
        <v>196</v>
      </c>
      <c r="B69" s="200">
        <f>'Result. Regiões'!CS52</f>
        <v>-0.6607288884</v>
      </c>
      <c r="C69" s="247">
        <f>'Result. Redesenho'!CS52</f>
        <v>-0.9508957239</v>
      </c>
      <c r="E69" s="84" t="str">
        <f t="shared" si="8"/>
        <v>Maracaju</v>
      </c>
      <c r="F69" s="87" t="s">
        <v>136</v>
      </c>
      <c r="G69" s="201" t="str">
        <f t="shared" si="9"/>
        <v>E</v>
      </c>
      <c r="H69" s="39"/>
      <c r="I69" s="125" t="str">
        <f t="shared" si="10"/>
        <v>Maracaju</v>
      </c>
      <c r="J69" s="126" t="s">
        <v>138</v>
      </c>
      <c r="K69" s="201" t="str">
        <f t="shared" si="11"/>
        <v>E</v>
      </c>
    </row>
    <row r="70">
      <c r="A70" s="84" t="s">
        <v>197</v>
      </c>
      <c r="B70" s="200">
        <f>'Result. Regiões'!CS53</f>
        <v>-0.2601506631</v>
      </c>
      <c r="C70" s="247">
        <f>'Result. Redesenho'!CS53</f>
        <v>-0.003567536876</v>
      </c>
      <c r="E70" s="84" t="str">
        <f t="shared" si="8"/>
        <v>Miranda</v>
      </c>
      <c r="F70" s="87" t="s">
        <v>130</v>
      </c>
      <c r="G70" s="201" t="str">
        <f t="shared" si="9"/>
        <v>D</v>
      </c>
      <c r="H70" s="39"/>
      <c r="I70" s="125" t="str">
        <f t="shared" si="10"/>
        <v>Miranda</v>
      </c>
      <c r="J70" s="126" t="s">
        <v>156</v>
      </c>
      <c r="K70" s="201" t="str">
        <f t="shared" si="11"/>
        <v>D</v>
      </c>
    </row>
    <row r="71">
      <c r="A71" s="84" t="s">
        <v>198</v>
      </c>
      <c r="B71" s="200">
        <f>'Result. Regiões'!CS54</f>
        <v>0.241511601</v>
      </c>
      <c r="C71" s="247">
        <f>'Result. Redesenho'!CS54</f>
        <v>-0.264007006</v>
      </c>
      <c r="E71" s="84" t="str">
        <f t="shared" si="8"/>
        <v>Mundo Novo</v>
      </c>
      <c r="F71" s="87" t="s">
        <v>155</v>
      </c>
      <c r="G71" s="201" t="str">
        <f t="shared" si="9"/>
        <v>C</v>
      </c>
      <c r="H71" s="39"/>
      <c r="I71" s="125" t="str">
        <f t="shared" si="10"/>
        <v>Mundo Novo</v>
      </c>
      <c r="J71" s="126" t="s">
        <v>146</v>
      </c>
      <c r="K71" s="201" t="str">
        <f t="shared" si="11"/>
        <v>D</v>
      </c>
    </row>
    <row r="72">
      <c r="A72" s="84" t="s">
        <v>155</v>
      </c>
      <c r="B72" s="200">
        <f>'Result. Regiões'!CS55</f>
        <v>0.241511601</v>
      </c>
      <c r="C72" s="247">
        <f>'Result. Redesenho'!CS55</f>
        <v>-0.264007006</v>
      </c>
      <c r="E72" s="84" t="str">
        <f t="shared" si="8"/>
        <v>Naviraí</v>
      </c>
      <c r="F72" s="87" t="s">
        <v>155</v>
      </c>
      <c r="G72" s="201" t="str">
        <f t="shared" si="9"/>
        <v>C</v>
      </c>
      <c r="H72" s="39"/>
      <c r="I72" s="125" t="str">
        <f t="shared" si="10"/>
        <v>Naviraí</v>
      </c>
      <c r="J72" s="126" t="s">
        <v>146</v>
      </c>
      <c r="K72" s="201" t="str">
        <f t="shared" si="11"/>
        <v>D</v>
      </c>
    </row>
    <row r="73">
      <c r="A73" s="100" t="s">
        <v>199</v>
      </c>
      <c r="B73" s="203">
        <f>'Result. Regiões'!CS56</f>
        <v>-0.2601506631</v>
      </c>
      <c r="C73" s="248">
        <f>'Result. Redesenho'!CS56</f>
        <v>0.1376702365</v>
      </c>
      <c r="E73" s="100" t="str">
        <f t="shared" si="8"/>
        <v>Nioaque</v>
      </c>
      <c r="F73" s="89" t="s">
        <v>130</v>
      </c>
      <c r="G73" s="204" t="str">
        <f t="shared" si="9"/>
        <v>D</v>
      </c>
      <c r="H73" s="39"/>
      <c r="I73" s="127" t="str">
        <f t="shared" si="10"/>
        <v>Nioaque</v>
      </c>
      <c r="J73" s="128" t="s">
        <v>132</v>
      </c>
      <c r="K73" s="201" t="str">
        <f t="shared" si="11"/>
        <v>C</v>
      </c>
    </row>
    <row r="74">
      <c r="A74" s="84" t="s">
        <v>200</v>
      </c>
      <c r="B74" s="200">
        <f>'Result. Regiões'!CS57</f>
        <v>-0.6607288884</v>
      </c>
      <c r="C74" s="247">
        <f>'Result. Redesenho'!CS57</f>
        <v>-0.9508957239</v>
      </c>
      <c r="E74" s="84" t="str">
        <f t="shared" si="8"/>
        <v>Nova Alvorada do Sul</v>
      </c>
      <c r="F74" s="87" t="s">
        <v>136</v>
      </c>
      <c r="G74" s="201" t="str">
        <f t="shared" si="9"/>
        <v>E</v>
      </c>
      <c r="H74" s="39"/>
      <c r="I74" s="132" t="str">
        <f t="shared" si="10"/>
        <v>Nova Alvorada do Sul</v>
      </c>
      <c r="J74" s="133" t="s">
        <v>138</v>
      </c>
      <c r="K74" s="197" t="str">
        <f t="shared" si="11"/>
        <v>E</v>
      </c>
    </row>
    <row r="75">
      <c r="A75" s="84" t="s">
        <v>151</v>
      </c>
      <c r="B75" s="200">
        <f>'Result. Regiões'!CS58</f>
        <v>0.2842453013</v>
      </c>
      <c r="C75" s="247">
        <f>'Result. Redesenho'!CS58</f>
        <v>0.2647274903</v>
      </c>
      <c r="E75" s="84" t="str">
        <f t="shared" si="8"/>
        <v>Nova Andradina</v>
      </c>
      <c r="F75" s="87" t="s">
        <v>151</v>
      </c>
      <c r="G75" s="201" t="str">
        <f t="shared" si="9"/>
        <v>C</v>
      </c>
      <c r="H75" s="39"/>
      <c r="I75" s="125" t="str">
        <f t="shared" si="10"/>
        <v>Nova Andradina</v>
      </c>
      <c r="J75" s="126" t="s">
        <v>152</v>
      </c>
      <c r="K75" s="201" t="str">
        <f t="shared" si="11"/>
        <v>C</v>
      </c>
    </row>
    <row r="76">
      <c r="A76" s="84" t="s">
        <v>201</v>
      </c>
      <c r="B76" s="200">
        <f>'Result. Regiões'!CS59</f>
        <v>0.2842453013</v>
      </c>
      <c r="C76" s="247">
        <f>'Result. Redesenho'!CS59</f>
        <v>0.2647274903</v>
      </c>
      <c r="E76" s="84" t="str">
        <f t="shared" si="8"/>
        <v>Novo Horizonte do Sul</v>
      </c>
      <c r="F76" s="87" t="s">
        <v>151</v>
      </c>
      <c r="G76" s="201" t="str">
        <f t="shared" si="9"/>
        <v>C</v>
      </c>
      <c r="H76" s="39"/>
      <c r="I76" s="127" t="str">
        <f t="shared" si="10"/>
        <v>Novo Horizonte do Sul</v>
      </c>
      <c r="J76" s="128" t="s">
        <v>152</v>
      </c>
      <c r="K76" s="204" t="str">
        <f t="shared" si="11"/>
        <v>C</v>
      </c>
    </row>
    <row r="77">
      <c r="A77" s="86" t="s">
        <v>202</v>
      </c>
      <c r="B77" s="200">
        <f>'Result. Regiões'!CS60</f>
        <v>-0.6607288884</v>
      </c>
      <c r="C77" s="247">
        <f>'Result. Redesenho'!CS60</f>
        <v>0.7672157455</v>
      </c>
      <c r="E77" s="86" t="str">
        <f t="shared" si="8"/>
        <v>Paraíso das Águas</v>
      </c>
      <c r="F77" s="87" t="s">
        <v>136</v>
      </c>
      <c r="G77" s="201" t="str">
        <f t="shared" si="9"/>
        <v>E</v>
      </c>
      <c r="H77" s="39"/>
      <c r="I77" s="132" t="str">
        <f t="shared" si="10"/>
        <v>Paraíso das Águas</v>
      </c>
      <c r="J77" s="133" t="s">
        <v>149</v>
      </c>
      <c r="K77" s="201" t="str">
        <f t="shared" si="11"/>
        <v>B</v>
      </c>
    </row>
    <row r="78">
      <c r="A78" s="86" t="s">
        <v>159</v>
      </c>
      <c r="B78" s="200">
        <f>'Result. Regiões'!CS61</f>
        <v>0.7489731315</v>
      </c>
      <c r="C78" s="247">
        <f>'Result. Redesenho'!CS61</f>
        <v>0.7672157455</v>
      </c>
      <c r="E78" s="86" t="str">
        <f t="shared" si="8"/>
        <v>Paranaíba</v>
      </c>
      <c r="F78" s="87" t="s">
        <v>159</v>
      </c>
      <c r="G78" s="201" t="str">
        <f t="shared" si="9"/>
        <v>B</v>
      </c>
      <c r="H78" s="39"/>
      <c r="I78" s="125" t="str">
        <f t="shared" si="10"/>
        <v>Paranaíba</v>
      </c>
      <c r="J78" s="126" t="s">
        <v>149</v>
      </c>
      <c r="K78" s="201" t="str">
        <f t="shared" si="11"/>
        <v>B</v>
      </c>
    </row>
    <row r="79">
      <c r="A79" s="86" t="s">
        <v>203</v>
      </c>
      <c r="B79" s="200">
        <f>'Result. Regiões'!CS62</f>
        <v>-0.4378919859</v>
      </c>
      <c r="C79" s="247">
        <f>'Result. Redesenho'!CS62</f>
        <v>-0.264007006</v>
      </c>
      <c r="E79" s="86" t="str">
        <f t="shared" si="8"/>
        <v>Paranhos</v>
      </c>
      <c r="F79" s="87" t="s">
        <v>145</v>
      </c>
      <c r="G79" s="201" t="str">
        <f t="shared" si="9"/>
        <v>D</v>
      </c>
      <c r="H79" s="39"/>
      <c r="I79" s="125" t="str">
        <f t="shared" si="10"/>
        <v>Paranhos</v>
      </c>
      <c r="J79" s="126" t="s">
        <v>146</v>
      </c>
      <c r="K79" s="201" t="str">
        <f t="shared" si="11"/>
        <v>D</v>
      </c>
    </row>
    <row r="80">
      <c r="A80" s="134" t="s">
        <v>204</v>
      </c>
      <c r="B80" s="200">
        <f>'Result. Regiões'!CS63</f>
        <v>0.2897645475</v>
      </c>
      <c r="C80" s="247">
        <f>'Result. Redesenho'!CS63</f>
        <v>0.2446981249</v>
      </c>
      <c r="E80" s="134" t="str">
        <f t="shared" si="8"/>
        <v>Pedro Gomes</v>
      </c>
      <c r="F80" s="87" t="s">
        <v>140</v>
      </c>
      <c r="G80" s="201" t="str">
        <f t="shared" si="9"/>
        <v>C</v>
      </c>
      <c r="H80" s="39"/>
      <c r="I80" s="125" t="str">
        <f t="shared" si="10"/>
        <v>Pedro Gomes</v>
      </c>
      <c r="J80" s="126" t="s">
        <v>141</v>
      </c>
      <c r="K80" s="201" t="str">
        <f t="shared" si="11"/>
        <v>C</v>
      </c>
    </row>
    <row r="81">
      <c r="A81" s="86" t="s">
        <v>145</v>
      </c>
      <c r="B81" s="195">
        <f>'Result. Regiões'!CS64</f>
        <v>-0.4378919859</v>
      </c>
      <c r="C81" s="246">
        <f>'Result. Redesenho'!CS64</f>
        <v>-0.264007006</v>
      </c>
      <c r="E81" s="86" t="str">
        <f t="shared" si="8"/>
        <v>Ponta Porã</v>
      </c>
      <c r="F81" s="90" t="s">
        <v>145</v>
      </c>
      <c r="G81" s="197" t="str">
        <f t="shared" si="9"/>
        <v>D</v>
      </c>
      <c r="H81" s="39"/>
      <c r="I81" s="125" t="str">
        <f t="shared" si="10"/>
        <v>Ponta Porã</v>
      </c>
      <c r="J81" s="126" t="s">
        <v>146</v>
      </c>
      <c r="K81" s="201" t="str">
        <f t="shared" si="11"/>
        <v>D</v>
      </c>
    </row>
    <row r="82">
      <c r="A82" s="86" t="s">
        <v>205</v>
      </c>
      <c r="B82" s="200">
        <f>'Result. Regiões'!CS65</f>
        <v>0.4932671255</v>
      </c>
      <c r="C82" s="247">
        <f>'Result. Redesenho'!CS65</f>
        <v>0.1376702365</v>
      </c>
      <c r="E82" s="86" t="str">
        <f t="shared" si="8"/>
        <v>Porto Murtinho</v>
      </c>
      <c r="F82" s="87" t="s">
        <v>153</v>
      </c>
      <c r="G82" s="201" t="str">
        <f t="shared" si="9"/>
        <v>C</v>
      </c>
      <c r="H82" s="39"/>
      <c r="I82" s="125" t="str">
        <f t="shared" si="10"/>
        <v>Porto Murtinho</v>
      </c>
      <c r="J82" s="126" t="s">
        <v>132</v>
      </c>
      <c r="K82" s="201" t="str">
        <f t="shared" si="11"/>
        <v>C</v>
      </c>
    </row>
    <row r="83">
      <c r="A83" s="86" t="s">
        <v>206</v>
      </c>
      <c r="B83" s="200">
        <f>'Result. Regiões'!CS66</f>
        <v>-0.6607288884</v>
      </c>
      <c r="C83" s="247">
        <f>'Result. Redesenho'!CS66</f>
        <v>-0.9508957239</v>
      </c>
      <c r="E83" s="86" t="str">
        <f t="shared" si="8"/>
        <v>Ribas do Rio Pardo</v>
      </c>
      <c r="F83" s="87" t="s">
        <v>136</v>
      </c>
      <c r="G83" s="201" t="str">
        <f t="shared" si="9"/>
        <v>E</v>
      </c>
      <c r="H83" s="39"/>
      <c r="I83" s="127" t="str">
        <f t="shared" si="10"/>
        <v>Ribas do Rio Pardo</v>
      </c>
      <c r="J83" s="128" t="s">
        <v>138</v>
      </c>
      <c r="K83" s="201" t="str">
        <f t="shared" si="11"/>
        <v>E</v>
      </c>
    </row>
    <row r="84">
      <c r="A84" s="134" t="s">
        <v>207</v>
      </c>
      <c r="B84" s="203">
        <f>'Result. Regiões'!CS67</f>
        <v>-0.1160368198</v>
      </c>
      <c r="C84" s="248">
        <f>'Result. Redesenho'!CS67</f>
        <v>-0.2355368788</v>
      </c>
      <c r="E84" s="134" t="str">
        <f t="shared" si="8"/>
        <v>Rio Brilhante</v>
      </c>
      <c r="F84" s="89" t="s">
        <v>148</v>
      </c>
      <c r="G84" s="204" t="str">
        <f t="shared" si="9"/>
        <v>D</v>
      </c>
      <c r="H84" s="39"/>
      <c r="I84" s="132" t="str">
        <f t="shared" si="10"/>
        <v>Rio Brilhante</v>
      </c>
      <c r="J84" s="133" t="s">
        <v>143</v>
      </c>
      <c r="K84" s="197" t="str">
        <f t="shared" si="11"/>
        <v>D</v>
      </c>
    </row>
    <row r="85">
      <c r="A85" s="86" t="s">
        <v>208</v>
      </c>
      <c r="B85" s="195">
        <f>'Result. Regiões'!CS68</f>
        <v>-0.6607288884</v>
      </c>
      <c r="C85" s="246">
        <f>'Result. Redesenho'!CS68</f>
        <v>0.2446981249</v>
      </c>
      <c r="E85" s="86" t="str">
        <f t="shared" si="8"/>
        <v>Rio Negro</v>
      </c>
      <c r="F85" s="87" t="s">
        <v>136</v>
      </c>
      <c r="G85" s="197" t="str">
        <f t="shared" si="9"/>
        <v>E</v>
      </c>
      <c r="H85" s="39"/>
      <c r="I85" s="125" t="str">
        <f t="shared" si="10"/>
        <v>Rio Negro</v>
      </c>
      <c r="J85" s="126" t="s">
        <v>141</v>
      </c>
      <c r="K85" s="201" t="str">
        <f t="shared" si="11"/>
        <v>C</v>
      </c>
    </row>
    <row r="86">
      <c r="A86" s="86" t="s">
        <v>209</v>
      </c>
      <c r="B86" s="200">
        <f>'Result. Regiões'!CS69</f>
        <v>0.2897645475</v>
      </c>
      <c r="C86" s="247">
        <f>'Result. Redesenho'!CS69</f>
        <v>0.2446981249</v>
      </c>
      <c r="E86" s="86" t="str">
        <f t="shared" si="8"/>
        <v>Rio Verde de Mato Grosso</v>
      </c>
      <c r="F86" s="87" t="s">
        <v>140</v>
      </c>
      <c r="G86" s="201" t="str">
        <f t="shared" si="9"/>
        <v>C</v>
      </c>
      <c r="H86" s="39"/>
      <c r="I86" s="125" t="str">
        <f t="shared" si="10"/>
        <v>Rio Verde de Mato Grosso</v>
      </c>
      <c r="J86" s="126" t="s">
        <v>141</v>
      </c>
      <c r="K86" s="201" t="str">
        <f t="shared" si="11"/>
        <v>C</v>
      </c>
    </row>
    <row r="87">
      <c r="A87" s="86" t="s">
        <v>210</v>
      </c>
      <c r="B87" s="200">
        <f>'Result. Regiões'!CS70</f>
        <v>-0.6607288884</v>
      </c>
      <c r="C87" s="247">
        <f>'Result. Redesenho'!CS70</f>
        <v>-0.9508957239</v>
      </c>
      <c r="E87" s="86" t="str">
        <f t="shared" si="8"/>
        <v>Rochedo</v>
      </c>
      <c r="F87" s="87" t="s">
        <v>136</v>
      </c>
      <c r="G87" s="201" t="str">
        <f t="shared" si="9"/>
        <v>E</v>
      </c>
      <c r="H87" s="39"/>
      <c r="I87" s="125" t="str">
        <f t="shared" si="10"/>
        <v>Rochedo</v>
      </c>
      <c r="J87" s="126" t="s">
        <v>138</v>
      </c>
      <c r="K87" s="201" t="str">
        <f t="shared" si="11"/>
        <v>E</v>
      </c>
    </row>
    <row r="88">
      <c r="A88" s="86" t="s">
        <v>211</v>
      </c>
      <c r="B88" s="200">
        <f>'Result. Regiões'!CS71</f>
        <v>0.9853336434</v>
      </c>
      <c r="C88" s="247">
        <f>'Result. Redesenho'!CS71</f>
        <v>1.054334347</v>
      </c>
      <c r="E88" s="86" t="str">
        <f t="shared" si="8"/>
        <v>Santa Rita do Pardo</v>
      </c>
      <c r="F88" s="87" t="s">
        <v>134</v>
      </c>
      <c r="G88" s="201" t="str">
        <f t="shared" si="9"/>
        <v>B</v>
      </c>
      <c r="H88" s="39"/>
      <c r="I88" s="125" t="str">
        <f t="shared" si="10"/>
        <v>Santa Rita do Pardo</v>
      </c>
      <c r="J88" s="126" t="s">
        <v>135</v>
      </c>
      <c r="K88" s="201" t="str">
        <f t="shared" si="11"/>
        <v>B</v>
      </c>
    </row>
    <row r="89">
      <c r="A89" s="86" t="s">
        <v>212</v>
      </c>
      <c r="B89" s="200">
        <f>'Result. Regiões'!CS72</f>
        <v>-0.6607288884</v>
      </c>
      <c r="C89" s="247">
        <f>'Result. Redesenho'!CS72</f>
        <v>0.2446981249</v>
      </c>
      <c r="E89" s="86" t="str">
        <f t="shared" si="8"/>
        <v>São Gabriel do Oeste</v>
      </c>
      <c r="F89" s="87" t="s">
        <v>136</v>
      </c>
      <c r="G89" s="201" t="str">
        <f t="shared" si="9"/>
        <v>E</v>
      </c>
      <c r="H89" s="39"/>
      <c r="I89" s="125" t="str">
        <f t="shared" si="10"/>
        <v>São Gabriel do Oeste</v>
      </c>
      <c r="J89" s="126" t="s">
        <v>141</v>
      </c>
      <c r="K89" s="201" t="str">
        <f t="shared" si="11"/>
        <v>C</v>
      </c>
    </row>
    <row r="90">
      <c r="A90" s="86" t="s">
        <v>213</v>
      </c>
      <c r="B90" s="200">
        <f>'Result. Regiões'!CS73</f>
        <v>0.9853336434</v>
      </c>
      <c r="C90" s="247">
        <f>'Result. Redesenho'!CS73</f>
        <v>1.054334347</v>
      </c>
      <c r="E90" s="86" t="str">
        <f t="shared" si="8"/>
        <v>Selvíria</v>
      </c>
      <c r="F90" s="87" t="s">
        <v>134</v>
      </c>
      <c r="G90" s="201" t="str">
        <f t="shared" si="9"/>
        <v>B</v>
      </c>
      <c r="H90" s="39"/>
      <c r="I90" s="125" t="str">
        <f t="shared" si="10"/>
        <v>Selvíria</v>
      </c>
      <c r="J90" s="126" t="s">
        <v>135</v>
      </c>
      <c r="K90" s="201" t="str">
        <f t="shared" si="11"/>
        <v>B</v>
      </c>
    </row>
    <row r="91">
      <c r="A91" s="86" t="s">
        <v>214</v>
      </c>
      <c r="B91" s="200">
        <f>'Result. Regiões'!CS74</f>
        <v>-0.4378919859</v>
      </c>
      <c r="C91" s="247">
        <f>'Result. Redesenho'!CS74</f>
        <v>-0.264007006</v>
      </c>
      <c r="E91" s="86" t="str">
        <f t="shared" si="8"/>
        <v>Sete Quedas</v>
      </c>
      <c r="F91" s="87" t="s">
        <v>145</v>
      </c>
      <c r="G91" s="201" t="str">
        <f t="shared" si="9"/>
        <v>D</v>
      </c>
      <c r="H91" s="39"/>
      <c r="I91" s="125" t="str">
        <f t="shared" si="10"/>
        <v>Sete Quedas</v>
      </c>
      <c r="J91" s="126" t="s">
        <v>146</v>
      </c>
      <c r="K91" s="201" t="str">
        <f t="shared" si="11"/>
        <v>D</v>
      </c>
    </row>
    <row r="92">
      <c r="A92" s="86" t="s">
        <v>215</v>
      </c>
      <c r="B92" s="203">
        <f>'Result. Regiões'!CS75</f>
        <v>-0.6607288884</v>
      </c>
      <c r="C92" s="248">
        <f>'Result. Redesenho'!CS75</f>
        <v>-0.9508957239</v>
      </c>
      <c r="E92" s="86" t="str">
        <f t="shared" si="8"/>
        <v>Sidrolândia</v>
      </c>
      <c r="F92" s="87" t="s">
        <v>136</v>
      </c>
      <c r="G92" s="204" t="str">
        <f t="shared" si="9"/>
        <v>E</v>
      </c>
      <c r="H92" s="39"/>
      <c r="I92" s="125" t="str">
        <f t="shared" si="10"/>
        <v>Sidrolândia</v>
      </c>
      <c r="J92" s="126" t="s">
        <v>138</v>
      </c>
      <c r="K92" s="201" t="str">
        <f t="shared" si="11"/>
        <v>E</v>
      </c>
    </row>
    <row r="93">
      <c r="A93" s="135" t="s">
        <v>216</v>
      </c>
      <c r="B93" s="200">
        <f>'Result. Regiões'!CS76</f>
        <v>0.2897645475</v>
      </c>
      <c r="C93" s="247">
        <f>'Result. Redesenho'!CS76</f>
        <v>0.2446981249</v>
      </c>
      <c r="E93" s="135" t="str">
        <f t="shared" si="8"/>
        <v>Sonora</v>
      </c>
      <c r="F93" s="90" t="s">
        <v>140</v>
      </c>
      <c r="G93" s="201" t="str">
        <f t="shared" si="9"/>
        <v>C</v>
      </c>
      <c r="H93" s="39"/>
      <c r="I93" s="125" t="str">
        <f t="shared" si="10"/>
        <v>Sonora</v>
      </c>
      <c r="J93" s="126" t="s">
        <v>141</v>
      </c>
      <c r="K93" s="201" t="str">
        <f t="shared" si="11"/>
        <v>C</v>
      </c>
    </row>
    <row r="94">
      <c r="A94" s="84" t="s">
        <v>217</v>
      </c>
      <c r="B94" s="200">
        <f>'Result. Regiões'!CS77</f>
        <v>-0.4378919859</v>
      </c>
      <c r="C94" s="247">
        <f>'Result. Redesenho'!CS77</f>
        <v>-0.264007006</v>
      </c>
      <c r="E94" s="84" t="str">
        <f t="shared" si="8"/>
        <v>Tacuru</v>
      </c>
      <c r="F94" s="87" t="s">
        <v>145</v>
      </c>
      <c r="G94" s="201" t="str">
        <f t="shared" si="9"/>
        <v>D</v>
      </c>
      <c r="H94" s="39"/>
      <c r="I94" s="125" t="str">
        <f t="shared" si="10"/>
        <v>Tacuru</v>
      </c>
      <c r="J94" s="126" t="s">
        <v>146</v>
      </c>
      <c r="K94" s="201" t="str">
        <f t="shared" si="11"/>
        <v>D</v>
      </c>
    </row>
    <row r="95">
      <c r="A95" s="84" t="s">
        <v>218</v>
      </c>
      <c r="B95" s="200">
        <f>'Result. Regiões'!CS78</f>
        <v>0.2842453013</v>
      </c>
      <c r="C95" s="247">
        <f>'Result. Redesenho'!CS78</f>
        <v>0.2647274903</v>
      </c>
      <c r="E95" s="84" t="str">
        <f t="shared" si="8"/>
        <v>Taquarussu</v>
      </c>
      <c r="F95" s="87" t="s">
        <v>151</v>
      </c>
      <c r="G95" s="201" t="str">
        <f t="shared" si="9"/>
        <v>C</v>
      </c>
      <c r="H95" s="39"/>
      <c r="I95" s="125" t="str">
        <f t="shared" si="10"/>
        <v>Taquarussu</v>
      </c>
      <c r="J95" s="126" t="s">
        <v>152</v>
      </c>
      <c r="K95" s="201" t="str">
        <f t="shared" si="11"/>
        <v>C</v>
      </c>
    </row>
    <row r="96">
      <c r="A96" s="84" t="s">
        <v>219</v>
      </c>
      <c r="B96" s="200">
        <f>'Result. Regiões'!CS79</f>
        <v>-0.6607288884</v>
      </c>
      <c r="C96" s="247">
        <f>'Result. Redesenho'!CS79</f>
        <v>-0.9508957239</v>
      </c>
      <c r="E96" s="84" t="str">
        <f t="shared" si="8"/>
        <v>Terenos</v>
      </c>
      <c r="F96" s="87" t="s">
        <v>136</v>
      </c>
      <c r="G96" s="201" t="str">
        <f t="shared" si="9"/>
        <v>E</v>
      </c>
      <c r="H96" s="39"/>
      <c r="I96" s="125" t="str">
        <f t="shared" si="10"/>
        <v>Terenos</v>
      </c>
      <c r="J96" s="126" t="s">
        <v>138</v>
      </c>
      <c r="K96" s="201" t="str">
        <f t="shared" si="11"/>
        <v>E</v>
      </c>
    </row>
    <row r="97">
      <c r="A97" s="84" t="s">
        <v>134</v>
      </c>
      <c r="B97" s="200">
        <f>'Result. Regiões'!CS80</f>
        <v>0.9853336434</v>
      </c>
      <c r="C97" s="247">
        <f>'Result. Redesenho'!CS80</f>
        <v>1.054334347</v>
      </c>
      <c r="E97" s="84" t="str">
        <f t="shared" si="8"/>
        <v>Três Lagoas</v>
      </c>
      <c r="F97" s="87" t="s">
        <v>134</v>
      </c>
      <c r="G97" s="201" t="str">
        <f t="shared" si="9"/>
        <v>B</v>
      </c>
      <c r="H97" s="39"/>
      <c r="I97" s="125" t="str">
        <f t="shared" si="10"/>
        <v>Três Lagoas</v>
      </c>
      <c r="J97" s="126" t="s">
        <v>135</v>
      </c>
      <c r="K97" s="201" t="str">
        <f t="shared" si="11"/>
        <v>B</v>
      </c>
    </row>
    <row r="98">
      <c r="A98" s="134" t="s">
        <v>220</v>
      </c>
      <c r="B98" s="203">
        <f>'Result. Regiões'!CS81</f>
        <v>-0.1160368198</v>
      </c>
      <c r="C98" s="248">
        <f>'Result. Redesenho'!CS81</f>
        <v>-0.2355368788</v>
      </c>
      <c r="E98" s="134" t="str">
        <f t="shared" si="8"/>
        <v>Vicentina</v>
      </c>
      <c r="F98" s="89" t="s">
        <v>148</v>
      </c>
      <c r="G98" s="204" t="str">
        <f t="shared" si="9"/>
        <v>D</v>
      </c>
      <c r="H98" s="39"/>
      <c r="I98" s="127" t="str">
        <f t="shared" si="10"/>
        <v>Vicentina</v>
      </c>
      <c r="J98" s="128" t="s">
        <v>143</v>
      </c>
      <c r="K98" s="204" t="str">
        <f t="shared" si="11"/>
        <v>D</v>
      </c>
    </row>
    <row r="99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</row>
    <row r="100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</row>
  </sheetData>
  <mergeCells count="24">
    <mergeCell ref="H9:I10"/>
    <mergeCell ref="J9:K10"/>
    <mergeCell ref="H11:I11"/>
    <mergeCell ref="J11:K11"/>
    <mergeCell ref="H12:I13"/>
    <mergeCell ref="J12:K13"/>
    <mergeCell ref="M17:P17"/>
    <mergeCell ref="I18:K18"/>
    <mergeCell ref="A1:Q4"/>
    <mergeCell ref="B7:C10"/>
    <mergeCell ref="D7:K7"/>
    <mergeCell ref="D8:E8"/>
    <mergeCell ref="F8:G8"/>
    <mergeCell ref="H8:I8"/>
    <mergeCell ref="J8:K8"/>
    <mergeCell ref="F12:G13"/>
    <mergeCell ref="E18:G18"/>
    <mergeCell ref="D9:E10"/>
    <mergeCell ref="F9:G10"/>
    <mergeCell ref="B11:C11"/>
    <mergeCell ref="D11:E11"/>
    <mergeCell ref="F11:G11"/>
    <mergeCell ref="B12:C13"/>
    <mergeCell ref="D12:E13"/>
  </mergeCells>
  <conditionalFormatting sqref="N19:N29 P19:P29 G20:G98 K20:K98">
    <cfRule type="containsText" dxfId="3" priority="1" operator="containsText" text="D">
      <formula>NOT(ISERROR(SEARCH(("D"),(N19))))</formula>
    </cfRule>
  </conditionalFormatting>
  <conditionalFormatting sqref="N19:N29 P19:P29 G20:G98 K20:K98">
    <cfRule type="containsText" dxfId="0" priority="2" operator="containsText" text="A">
      <formula>NOT(ISERROR(SEARCH(("A"),(N19))))</formula>
    </cfRule>
  </conditionalFormatting>
  <conditionalFormatting sqref="N19:N29 P19:P29 G20:G98 K20:K98">
    <cfRule type="containsText" dxfId="1" priority="3" operator="containsText" text="B">
      <formula>NOT(ISERROR(SEARCH(("B"),(N19))))</formula>
    </cfRule>
  </conditionalFormatting>
  <conditionalFormatting sqref="N19:N29 P19:P29 G20:G98 K20:K98">
    <cfRule type="containsText" dxfId="2" priority="4" operator="containsText" text="C">
      <formula>NOT(ISERROR(SEARCH(("C"),(N19))))</formula>
    </cfRule>
  </conditionalFormatting>
  <conditionalFormatting sqref="N19:N29 P19:P29 G20:G98 K20:K98">
    <cfRule type="containsText" dxfId="6" priority="5" operator="containsText" text="F">
      <formula>NOT(ISERROR(SEARCH(("F"),(N19))))</formula>
    </cfRule>
  </conditionalFormatting>
  <conditionalFormatting sqref="N19:P29">
    <cfRule type="colorScale" priority="6">
      <colorScale>
        <cfvo type="min"/>
        <cfvo type="max"/>
        <color rgb="FFFFFFFF"/>
        <color rgb="FF57BB8A"/>
      </colorScale>
    </cfRule>
  </conditionalFormatting>
  <conditionalFormatting sqref="B20:C98">
    <cfRule type="colorScale" priority="7">
      <colorScale>
        <cfvo type="min"/>
        <cfvo type="max"/>
        <color rgb="FFFFFFFF"/>
        <color rgb="FFE67C73"/>
      </colorScale>
    </cfRule>
  </conditionalFormatting>
  <conditionalFormatting sqref="B20:C98">
    <cfRule type="colorScale" priority="8">
      <colorScale>
        <cfvo type="min"/>
        <cfvo type="max"/>
        <color rgb="FFFFFFFF"/>
        <color rgb="FFE67C73"/>
      </colorScale>
    </cfRule>
  </conditionalFormatting>
  <conditionalFormatting sqref="N19:N29 P19:P29 G20:G98 K20:K98">
    <cfRule type="containsText" dxfId="2" priority="9" operator="containsText" text="D">
      <formula>NOT(ISERROR(SEARCH(("D"),(N19))))</formula>
    </cfRule>
  </conditionalFormatting>
  <conditionalFormatting sqref="N19:N29 P19:P29 G20:G99 K20:K98">
    <cfRule type="containsText" dxfId="4" priority="10" operator="containsText" text="E">
      <formula>NOT(ISERROR(SEARCH(("E"),(N19))))</formula>
    </cfRule>
  </conditionalFormatting>
  <conditionalFormatting sqref="M19:M29 O19:O29 A20:A98 E20:E98 I20:I98">
    <cfRule type="containsText" dxfId="5" priority="11" operator="containsText" text="Campo Grande">
      <formula>NOT(ISERROR(SEARCH(("Campo Grande"),(M19))))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7C7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8.13"/>
    <col customWidth="1" min="7" max="7" width="12.5"/>
    <col customWidth="1" min="9" max="10" width="15.5"/>
    <col customWidth="1" min="11" max="11" width="12.5"/>
  </cols>
  <sheetData>
    <row r="1">
      <c r="A1" s="35" t="s">
        <v>7</v>
      </c>
    </row>
    <row r="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>
      <c r="A6" s="145"/>
      <c r="B6" s="145"/>
      <c r="C6" s="39"/>
      <c r="D6" s="235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ht="18.0" customHeight="1">
      <c r="E7" s="147"/>
      <c r="G7" s="180" t="s">
        <v>104</v>
      </c>
      <c r="H7" s="41"/>
      <c r="I7" s="41"/>
      <c r="J7" s="41"/>
      <c r="K7" s="41"/>
      <c r="L7" s="42"/>
    </row>
    <row r="8">
      <c r="G8" s="237">
        <v>0.5</v>
      </c>
      <c r="H8" s="42"/>
      <c r="I8" s="237">
        <v>0.5</v>
      </c>
      <c r="J8" s="42"/>
      <c r="K8" s="237">
        <f>SUM(G8:J8)</f>
        <v>1</v>
      </c>
      <c r="L8" s="42"/>
    </row>
    <row r="9" ht="19.5" customHeight="1">
      <c r="G9" s="238" t="s">
        <v>243</v>
      </c>
      <c r="H9" s="64"/>
      <c r="I9" s="238" t="s">
        <v>244</v>
      </c>
      <c r="J9" s="64"/>
      <c r="K9" s="250" t="s">
        <v>245</v>
      </c>
      <c r="L9" s="64"/>
    </row>
    <row r="10" ht="19.5" customHeight="1">
      <c r="G10" s="183"/>
      <c r="H10" s="56"/>
      <c r="I10" s="183"/>
      <c r="J10" s="56"/>
      <c r="K10" s="183"/>
      <c r="L10" s="56"/>
    </row>
    <row r="11" ht="17.25" customHeight="1">
      <c r="A11" s="122"/>
      <c r="B11" s="122"/>
      <c r="C11" s="239"/>
      <c r="D11" s="239"/>
      <c r="E11" s="239"/>
      <c r="F11" s="239"/>
      <c r="G11" s="239"/>
      <c r="H11" s="185"/>
      <c r="I11" s="240"/>
      <c r="J11" s="241"/>
      <c r="K11" s="240"/>
      <c r="L11" s="242"/>
    </row>
    <row r="12">
      <c r="A12" s="187" t="s">
        <v>239</v>
      </c>
      <c r="B12" s="187" t="s">
        <v>240</v>
      </c>
      <c r="C12" s="243">
        <f>L12-2*J12</f>
        <v>2.097617083</v>
      </c>
      <c r="D12" s="243">
        <f>L12-J12</f>
        <v>16.86158741</v>
      </c>
      <c r="E12" s="243">
        <f>L12</f>
        <v>31.62555774</v>
      </c>
      <c r="F12" s="243">
        <f>L12+J12</f>
        <v>46.38952807</v>
      </c>
      <c r="G12" s="243">
        <f>L12+2*J12</f>
        <v>61.15349839</v>
      </c>
      <c r="H12" s="189"/>
      <c r="I12" s="244" t="s">
        <v>115</v>
      </c>
      <c r="J12" s="245">
        <f>STDEV(B17:B95)</f>
        <v>14.76397033</v>
      </c>
      <c r="K12" s="244" t="s">
        <v>116</v>
      </c>
      <c r="L12" s="245">
        <f>AVERAGE(B17:B95)</f>
        <v>31.62555774</v>
      </c>
      <c r="M12" s="191"/>
      <c r="N12" s="191"/>
      <c r="O12" s="191"/>
      <c r="P12" s="191"/>
      <c r="Q12" s="191"/>
    </row>
    <row r="13">
      <c r="A13" s="187"/>
      <c r="B13" s="187"/>
      <c r="C13" s="243"/>
      <c r="D13" s="243"/>
      <c r="E13" s="243"/>
      <c r="F13" s="243"/>
      <c r="G13" s="243"/>
      <c r="H13" s="189"/>
      <c r="I13" s="244"/>
      <c r="J13" s="245"/>
      <c r="K13" s="244"/>
      <c r="L13" s="251"/>
      <c r="M13" s="191"/>
      <c r="N13" s="191"/>
      <c r="O13" s="191"/>
      <c r="P13" s="191"/>
      <c r="Q13" s="191"/>
    </row>
    <row r="14">
      <c r="A14" s="187" t="s">
        <v>241</v>
      </c>
      <c r="B14" s="187" t="s">
        <v>242</v>
      </c>
      <c r="C14" s="243">
        <f>L14-2*J14</f>
        <v>6.617519911</v>
      </c>
      <c r="D14" s="243">
        <f>L14-J14</f>
        <v>19.47175252</v>
      </c>
      <c r="E14" s="243">
        <f>L14</f>
        <v>32.32598513</v>
      </c>
      <c r="F14" s="243">
        <f>L14+J14</f>
        <v>45.18021774</v>
      </c>
      <c r="G14" s="243">
        <f>L14+2*J14</f>
        <v>58.03445035</v>
      </c>
      <c r="H14" s="189"/>
      <c r="I14" s="244" t="s">
        <v>115</v>
      </c>
      <c r="J14" s="245">
        <f>STDEV(C17:C95)</f>
        <v>12.85423261</v>
      </c>
      <c r="K14" s="244" t="s">
        <v>116</v>
      </c>
      <c r="L14" s="245">
        <f>AVERAGE(C17:C95)</f>
        <v>32.32598513</v>
      </c>
      <c r="M14" s="58" t="s">
        <v>121</v>
      </c>
      <c r="N14" s="41"/>
      <c r="O14" s="41"/>
      <c r="P14" s="42"/>
      <c r="Q14" s="191"/>
    </row>
    <row r="15" ht="19.5" customHeight="1">
      <c r="A15" s="145"/>
      <c r="B15" s="150" t="s">
        <v>231</v>
      </c>
      <c r="C15" s="150" t="s">
        <v>232</v>
      </c>
      <c r="E15" s="62" t="s">
        <v>122</v>
      </c>
      <c r="F15" s="63"/>
      <c r="G15" s="64"/>
      <c r="H15" s="39"/>
      <c r="I15" s="58" t="s">
        <v>123</v>
      </c>
      <c r="J15" s="41"/>
      <c r="K15" s="42"/>
      <c r="M15" s="65" t="s">
        <v>124</v>
      </c>
      <c r="N15" s="66" t="s">
        <v>125</v>
      </c>
      <c r="O15" s="65" t="s">
        <v>126</v>
      </c>
      <c r="P15" s="66" t="s">
        <v>125</v>
      </c>
    </row>
    <row r="16">
      <c r="A16" s="252" t="s">
        <v>23</v>
      </c>
      <c r="B16" s="253" t="s">
        <v>127</v>
      </c>
      <c r="C16" s="253" t="s">
        <v>127</v>
      </c>
      <c r="E16" s="70" t="s">
        <v>23</v>
      </c>
      <c r="F16" s="68" t="s">
        <v>128</v>
      </c>
      <c r="G16" s="254" t="s">
        <v>127</v>
      </c>
      <c r="H16" s="39"/>
      <c r="I16" s="70" t="s">
        <v>23</v>
      </c>
      <c r="J16" s="68" t="s">
        <v>238</v>
      </c>
      <c r="K16" s="255" t="s">
        <v>127</v>
      </c>
      <c r="M16" s="72" t="s">
        <v>130</v>
      </c>
      <c r="N16" s="152" t="str">
        <f t="shared" ref="N16:N26" si="1">VLOOKUP(M16,F16:G95,2,0)</f>
        <v>E</v>
      </c>
      <c r="O16" s="153" t="s">
        <v>132</v>
      </c>
      <c r="P16" s="154" t="str">
        <f t="shared" ref="P16:P24" si="2">VLOOKUP(O16,J17:K95,2,0)</f>
        <v>E</v>
      </c>
    </row>
    <row r="17">
      <c r="A17" s="132" t="s">
        <v>133</v>
      </c>
      <c r="B17" s="246">
        <f>'Result. Regiões'!CV3</f>
        <v>22.09378785</v>
      </c>
      <c r="C17" s="246">
        <f>'Result. Redesenho'!CV3</f>
        <v>22.89312325</v>
      </c>
      <c r="E17" s="86" t="str">
        <f t="shared" ref="E17:E95" si="3">A17</f>
        <v>Água Clara</v>
      </c>
      <c r="F17" s="45" t="s">
        <v>134</v>
      </c>
      <c r="G17" s="256" t="str">
        <f t="shared" ref="G17:G95" si="4">IF(B17&lt;=$C$12,"A",IF(B17&lt;=$D$12,"B",IF(B17&lt;=$E$12,"C",IF(B17&lt;=$F$12,"D",IF(B17&lt;=$G$12,"E","F")))))</f>
        <v>C</v>
      </c>
      <c r="H17" s="104"/>
      <c r="I17" s="132" t="str">
        <f t="shared" ref="I17:I95" si="5">A17</f>
        <v>Água Clara</v>
      </c>
      <c r="J17" s="133" t="s">
        <v>135</v>
      </c>
      <c r="K17" s="80" t="str">
        <f t="shared" ref="K17:K95" si="6">IF(C17&lt;=$C$14,"A",IF(C17&lt;=$D$14,"B",IF(C17&lt;=$E$14,"C",IF(C17&lt;=$F$14,"D",IF(C17&lt;=$G$14,"E","F")))))</f>
        <v>C</v>
      </c>
      <c r="M17" s="81" t="s">
        <v>136</v>
      </c>
      <c r="N17" s="152" t="str">
        <f t="shared" si="1"/>
        <v>B</v>
      </c>
      <c r="O17" s="153" t="s">
        <v>138</v>
      </c>
      <c r="P17" s="154" t="str">
        <f t="shared" si="2"/>
        <v>B</v>
      </c>
    </row>
    <row r="18">
      <c r="A18" s="125" t="s">
        <v>139</v>
      </c>
      <c r="B18" s="247">
        <f>'Result. Regiões'!CV4</f>
        <v>52.60759045</v>
      </c>
      <c r="C18" s="247">
        <f>'Result. Redesenho'!CV4</f>
        <v>41.43986025</v>
      </c>
      <c r="E18" s="86" t="str">
        <f t="shared" si="3"/>
        <v>Alcinópolis</v>
      </c>
      <c r="F18" s="45" t="s">
        <v>140</v>
      </c>
      <c r="G18" s="257" t="str">
        <f t="shared" si="4"/>
        <v>E</v>
      </c>
      <c r="H18" s="39"/>
      <c r="I18" s="125" t="str">
        <f t="shared" si="5"/>
        <v>Alcinópolis</v>
      </c>
      <c r="J18" s="126" t="s">
        <v>141</v>
      </c>
      <c r="K18" s="80" t="str">
        <f t="shared" si="6"/>
        <v>D</v>
      </c>
      <c r="M18" s="81" t="s">
        <v>142</v>
      </c>
      <c r="N18" s="152" t="str">
        <f t="shared" si="1"/>
        <v>D</v>
      </c>
      <c r="O18" s="153" t="s">
        <v>143</v>
      </c>
      <c r="P18" s="154" t="str">
        <f t="shared" si="2"/>
        <v>C</v>
      </c>
    </row>
    <row r="19">
      <c r="A19" s="125" t="s">
        <v>144</v>
      </c>
      <c r="B19" s="247">
        <f>'Result. Regiões'!CV5</f>
        <v>39.34163225</v>
      </c>
      <c r="C19" s="247">
        <f>'Result. Redesenho'!CV5</f>
        <v>38.54916775</v>
      </c>
      <c r="E19" s="86" t="str">
        <f t="shared" si="3"/>
        <v>Amambai</v>
      </c>
      <c r="F19" s="45" t="s">
        <v>145</v>
      </c>
      <c r="G19" s="257" t="str">
        <f t="shared" si="4"/>
        <v>D</v>
      </c>
      <c r="H19" s="39"/>
      <c r="I19" s="125" t="str">
        <f t="shared" si="5"/>
        <v>Amambai</v>
      </c>
      <c r="J19" s="126" t="s">
        <v>146</v>
      </c>
      <c r="K19" s="80" t="str">
        <f t="shared" si="6"/>
        <v>D</v>
      </c>
      <c r="M19" s="81" t="s">
        <v>140</v>
      </c>
      <c r="N19" s="152" t="str">
        <f t="shared" si="1"/>
        <v>E</v>
      </c>
      <c r="O19" s="153" t="s">
        <v>135</v>
      </c>
      <c r="P19" s="154" t="str">
        <f t="shared" si="2"/>
        <v>C</v>
      </c>
    </row>
    <row r="20">
      <c r="A20" s="125" t="s">
        <v>147</v>
      </c>
      <c r="B20" s="247">
        <f>'Result. Regiões'!CV6</f>
        <v>47.7900966</v>
      </c>
      <c r="C20" s="247">
        <f>'Result. Redesenho'!CV6</f>
        <v>46.8661412</v>
      </c>
      <c r="E20" s="84" t="str">
        <f t="shared" si="3"/>
        <v>Anastácio</v>
      </c>
      <c r="F20" s="87" t="s">
        <v>130</v>
      </c>
      <c r="G20" s="257" t="str">
        <f t="shared" si="4"/>
        <v>E</v>
      </c>
      <c r="H20" s="39"/>
      <c r="I20" s="125" t="str">
        <f t="shared" si="5"/>
        <v>Anastácio</v>
      </c>
      <c r="J20" s="126" t="s">
        <v>132</v>
      </c>
      <c r="K20" s="80" t="str">
        <f t="shared" si="6"/>
        <v>E</v>
      </c>
      <c r="M20" s="81" t="s">
        <v>148</v>
      </c>
      <c r="N20" s="152" t="str">
        <f t="shared" si="1"/>
        <v>C</v>
      </c>
      <c r="O20" s="153" t="s">
        <v>149</v>
      </c>
      <c r="P20" s="154" t="str">
        <f t="shared" si="2"/>
        <v>C</v>
      </c>
    </row>
    <row r="21">
      <c r="A21" s="125" t="s">
        <v>150</v>
      </c>
      <c r="B21" s="247">
        <f>'Result. Regiões'!CV7</f>
        <v>43.28944605</v>
      </c>
      <c r="C21" s="247">
        <f>'Result. Redesenho'!CV7</f>
        <v>43.28944605</v>
      </c>
      <c r="E21" s="84" t="str">
        <f t="shared" si="3"/>
        <v>Anaurilândia</v>
      </c>
      <c r="F21" s="87" t="s">
        <v>151</v>
      </c>
      <c r="G21" s="257" t="str">
        <f t="shared" si="4"/>
        <v>D</v>
      </c>
      <c r="H21" s="39"/>
      <c r="I21" s="125" t="str">
        <f t="shared" si="5"/>
        <v>Anaurilândia</v>
      </c>
      <c r="J21" s="126" t="s">
        <v>152</v>
      </c>
      <c r="K21" s="80" t="str">
        <f t="shared" si="6"/>
        <v>D</v>
      </c>
      <c r="M21" s="81" t="s">
        <v>153</v>
      </c>
      <c r="N21" s="152" t="str">
        <f t="shared" si="1"/>
        <v>E</v>
      </c>
      <c r="O21" s="153" t="s">
        <v>141</v>
      </c>
      <c r="P21" s="154" t="str">
        <f t="shared" si="2"/>
        <v>D</v>
      </c>
    </row>
    <row r="22">
      <c r="A22" s="125" t="s">
        <v>154</v>
      </c>
      <c r="B22" s="248">
        <f>'Result. Regiões'!CV8</f>
        <v>43.28944605</v>
      </c>
      <c r="C22" s="248">
        <f>'Result. Redesenho'!CV8</f>
        <v>43.28944605</v>
      </c>
      <c r="E22" s="100" t="str">
        <f t="shared" si="3"/>
        <v>Angélica</v>
      </c>
      <c r="F22" s="89" t="s">
        <v>151</v>
      </c>
      <c r="G22" s="258" t="str">
        <f t="shared" si="4"/>
        <v>D</v>
      </c>
      <c r="H22" s="39"/>
      <c r="I22" s="125" t="str">
        <f t="shared" si="5"/>
        <v>Angélica</v>
      </c>
      <c r="J22" s="126" t="s">
        <v>152</v>
      </c>
      <c r="K22" s="80" t="str">
        <f t="shared" si="6"/>
        <v>D</v>
      </c>
      <c r="M22" s="81" t="s">
        <v>155</v>
      </c>
      <c r="N22" s="152" t="str">
        <f t="shared" si="1"/>
        <v>D</v>
      </c>
      <c r="O22" s="153" t="s">
        <v>156</v>
      </c>
      <c r="P22" s="154" t="str">
        <f t="shared" si="2"/>
        <v>D</v>
      </c>
    </row>
    <row r="23">
      <c r="A23" s="132" t="s">
        <v>157</v>
      </c>
      <c r="B23" s="247">
        <f>'Result. Regiões'!CV9</f>
        <v>39.34163225</v>
      </c>
      <c r="C23" s="247">
        <f>'Result. Redesenho'!CV9</f>
        <v>38.54916775</v>
      </c>
      <c r="E23" s="84" t="str">
        <f t="shared" si="3"/>
        <v>Antônio João</v>
      </c>
      <c r="F23" s="87" t="s">
        <v>145</v>
      </c>
      <c r="G23" s="257" t="str">
        <f t="shared" si="4"/>
        <v>D</v>
      </c>
      <c r="H23" s="39"/>
      <c r="I23" s="125" t="str">
        <f t="shared" si="5"/>
        <v>Antônio João</v>
      </c>
      <c r="J23" s="126" t="s">
        <v>146</v>
      </c>
      <c r="K23" s="80" t="str">
        <f t="shared" si="6"/>
        <v>D</v>
      </c>
      <c r="M23" s="81" t="s">
        <v>151</v>
      </c>
      <c r="N23" s="152" t="str">
        <f t="shared" si="1"/>
        <v>D</v>
      </c>
      <c r="O23" s="153" t="s">
        <v>152</v>
      </c>
      <c r="P23" s="154" t="str">
        <f t="shared" si="2"/>
        <v>D</v>
      </c>
    </row>
    <row r="24">
      <c r="A24" s="125" t="s">
        <v>158</v>
      </c>
      <c r="B24" s="247">
        <f>'Result. Regiões'!CV10</f>
        <v>29.7209263</v>
      </c>
      <c r="C24" s="247">
        <f>'Result. Redesenho'!CV10</f>
        <v>29.83933425</v>
      </c>
      <c r="E24" s="84" t="str">
        <f t="shared" si="3"/>
        <v>Aparecida do Taboado</v>
      </c>
      <c r="F24" s="87" t="s">
        <v>159</v>
      </c>
      <c r="G24" s="257" t="str">
        <f t="shared" si="4"/>
        <v>C</v>
      </c>
      <c r="H24" s="39"/>
      <c r="I24" s="125" t="str">
        <f t="shared" si="5"/>
        <v>Aparecida do Taboado</v>
      </c>
      <c r="J24" s="126" t="s">
        <v>149</v>
      </c>
      <c r="K24" s="80" t="str">
        <f t="shared" si="6"/>
        <v>C</v>
      </c>
      <c r="M24" s="81" t="s">
        <v>159</v>
      </c>
      <c r="N24" s="152" t="str">
        <f t="shared" si="1"/>
        <v>C</v>
      </c>
      <c r="O24" s="153" t="s">
        <v>146</v>
      </c>
      <c r="P24" s="154" t="str">
        <f t="shared" si="2"/>
        <v>D</v>
      </c>
    </row>
    <row r="25">
      <c r="A25" s="125" t="s">
        <v>130</v>
      </c>
      <c r="B25" s="247">
        <f>'Result. Regiões'!CV11</f>
        <v>47.7900966</v>
      </c>
      <c r="C25" s="247">
        <f>'Result. Redesenho'!CV11</f>
        <v>46.8661412</v>
      </c>
      <c r="E25" s="86" t="str">
        <f t="shared" si="3"/>
        <v>Aquidauana</v>
      </c>
      <c r="F25" s="45" t="s">
        <v>130</v>
      </c>
      <c r="G25" s="257" t="str">
        <f t="shared" si="4"/>
        <v>E</v>
      </c>
      <c r="H25" s="39"/>
      <c r="I25" s="125" t="str">
        <f t="shared" si="5"/>
        <v>Aquidauana</v>
      </c>
      <c r="J25" s="126" t="s">
        <v>132</v>
      </c>
      <c r="K25" s="80" t="str">
        <f t="shared" si="6"/>
        <v>E</v>
      </c>
      <c r="M25" s="81" t="s">
        <v>145</v>
      </c>
      <c r="N25" s="152" t="str">
        <f t="shared" si="1"/>
        <v>D</v>
      </c>
      <c r="O25" s="95"/>
      <c r="P25" s="93"/>
    </row>
    <row r="26">
      <c r="A26" s="125" t="s">
        <v>161</v>
      </c>
      <c r="B26" s="247">
        <f>'Result. Regiões'!CV12</f>
        <v>39.34163225</v>
      </c>
      <c r="C26" s="247">
        <f>'Result. Redesenho'!CV12</f>
        <v>38.54916775</v>
      </c>
      <c r="E26" s="84" t="str">
        <f t="shared" si="3"/>
        <v>Aral Moreira</v>
      </c>
      <c r="F26" s="87" t="s">
        <v>145</v>
      </c>
      <c r="G26" s="257" t="str">
        <f t="shared" si="4"/>
        <v>D</v>
      </c>
      <c r="H26" s="39"/>
      <c r="I26" s="125" t="str">
        <f t="shared" si="5"/>
        <v>Aral Moreira</v>
      </c>
      <c r="J26" s="126" t="s">
        <v>146</v>
      </c>
      <c r="K26" s="80" t="str">
        <f t="shared" si="6"/>
        <v>D</v>
      </c>
      <c r="M26" s="96" t="s">
        <v>134</v>
      </c>
      <c r="N26" s="166" t="str">
        <f t="shared" si="1"/>
        <v>C</v>
      </c>
      <c r="O26" s="98"/>
      <c r="P26" s="99"/>
    </row>
    <row r="27">
      <c r="A27" s="125" t="s">
        <v>162</v>
      </c>
      <c r="B27" s="247">
        <f>'Result. Regiões'!CV13</f>
        <v>9.44995415</v>
      </c>
      <c r="C27" s="247">
        <f>'Result. Redesenho'!CV13</f>
        <v>7.3593035</v>
      </c>
      <c r="E27" s="84" t="str">
        <f t="shared" si="3"/>
        <v>Bandeirantes</v>
      </c>
      <c r="F27" s="87" t="s">
        <v>136</v>
      </c>
      <c r="G27" s="257" t="str">
        <f t="shared" si="4"/>
        <v>B</v>
      </c>
      <c r="H27" s="39"/>
      <c r="I27" s="127" t="str">
        <f t="shared" si="5"/>
        <v>Bandeirantes</v>
      </c>
      <c r="J27" s="128" t="s">
        <v>138</v>
      </c>
      <c r="K27" s="80" t="str">
        <f t="shared" si="6"/>
        <v>B</v>
      </c>
    </row>
    <row r="28">
      <c r="A28" s="125" t="s">
        <v>163</v>
      </c>
      <c r="B28" s="247">
        <f>'Result. Regiões'!CV14</f>
        <v>22.09378785</v>
      </c>
      <c r="C28" s="247">
        <f>'Result. Redesenho'!CV14</f>
        <v>22.89312325</v>
      </c>
      <c r="E28" s="84" t="str">
        <f t="shared" si="3"/>
        <v>Bataguassu</v>
      </c>
      <c r="F28" s="87" t="s">
        <v>134</v>
      </c>
      <c r="G28" s="257" t="str">
        <f t="shared" si="4"/>
        <v>C</v>
      </c>
      <c r="H28" s="39"/>
      <c r="I28" s="132" t="str">
        <f t="shared" si="5"/>
        <v>Bataguassu</v>
      </c>
      <c r="J28" s="133" t="s">
        <v>135</v>
      </c>
      <c r="K28" s="91" t="str">
        <f t="shared" si="6"/>
        <v>C</v>
      </c>
    </row>
    <row r="29">
      <c r="A29" s="125" t="s">
        <v>164</v>
      </c>
      <c r="B29" s="247">
        <f>'Result. Regiões'!CV15</f>
        <v>43.28944605</v>
      </c>
      <c r="C29" s="247">
        <f>'Result. Redesenho'!CV15</f>
        <v>43.28944605</v>
      </c>
      <c r="E29" s="84" t="str">
        <f t="shared" si="3"/>
        <v>Batayporã</v>
      </c>
      <c r="F29" s="87" t="s">
        <v>151</v>
      </c>
      <c r="G29" s="257" t="str">
        <f t="shared" si="4"/>
        <v>D</v>
      </c>
      <c r="H29" s="39"/>
      <c r="I29" s="125" t="str">
        <f t="shared" si="5"/>
        <v>Batayporã</v>
      </c>
      <c r="J29" s="126" t="s">
        <v>152</v>
      </c>
      <c r="K29" s="80" t="str">
        <f t="shared" si="6"/>
        <v>D</v>
      </c>
    </row>
    <row r="30">
      <c r="A30" s="125" t="s">
        <v>165</v>
      </c>
      <c r="B30" s="247">
        <f>'Result. Regiões'!CV16</f>
        <v>48.23545325</v>
      </c>
      <c r="C30" s="247">
        <f>'Result. Redesenho'!CV16</f>
        <v>46.8661412</v>
      </c>
      <c r="E30" s="84" t="str">
        <f t="shared" si="3"/>
        <v>Bela Vista</v>
      </c>
      <c r="F30" s="87" t="s">
        <v>153</v>
      </c>
      <c r="G30" s="257" t="str">
        <f t="shared" si="4"/>
        <v>E</v>
      </c>
      <c r="H30" s="39"/>
      <c r="I30" s="125" t="str">
        <f t="shared" si="5"/>
        <v>Bela Vista</v>
      </c>
      <c r="J30" s="126" t="s">
        <v>132</v>
      </c>
      <c r="K30" s="80" t="str">
        <f t="shared" si="6"/>
        <v>E</v>
      </c>
    </row>
    <row r="31">
      <c r="A31" s="125" t="s">
        <v>166</v>
      </c>
      <c r="B31" s="247">
        <f>'Result. Regiões'!CV17</f>
        <v>47.7900966</v>
      </c>
      <c r="C31" s="247">
        <f>'Result. Redesenho'!CV17</f>
        <v>46.8661412</v>
      </c>
      <c r="E31" s="84" t="str">
        <f t="shared" si="3"/>
        <v>Bodoquena</v>
      </c>
      <c r="F31" s="87" t="s">
        <v>130</v>
      </c>
      <c r="G31" s="257" t="str">
        <f t="shared" si="4"/>
        <v>E</v>
      </c>
      <c r="H31" s="39"/>
      <c r="I31" s="125" t="str">
        <f t="shared" si="5"/>
        <v>Bodoquena</v>
      </c>
      <c r="J31" s="126" t="s">
        <v>132</v>
      </c>
      <c r="K31" s="80" t="str">
        <f t="shared" si="6"/>
        <v>E</v>
      </c>
    </row>
    <row r="32">
      <c r="A32" s="125" t="s">
        <v>167</v>
      </c>
      <c r="B32" s="247">
        <f>'Result. Regiões'!CV18</f>
        <v>48.23545325</v>
      </c>
      <c r="C32" s="247">
        <f>'Result. Redesenho'!CV18</f>
        <v>46.8661412</v>
      </c>
      <c r="E32" s="84" t="str">
        <f t="shared" si="3"/>
        <v>Bonito</v>
      </c>
      <c r="F32" s="87" t="s">
        <v>153</v>
      </c>
      <c r="G32" s="257" t="str">
        <f t="shared" si="4"/>
        <v>E</v>
      </c>
      <c r="H32" s="39"/>
      <c r="I32" s="125" t="str">
        <f t="shared" si="5"/>
        <v>Bonito</v>
      </c>
      <c r="J32" s="126" t="s">
        <v>132</v>
      </c>
      <c r="K32" s="80" t="str">
        <f t="shared" si="6"/>
        <v>E</v>
      </c>
    </row>
    <row r="33">
      <c r="A33" s="125" t="s">
        <v>168</v>
      </c>
      <c r="B33" s="247">
        <f>'Result. Regiões'!CV19</f>
        <v>22.09378785</v>
      </c>
      <c r="C33" s="247">
        <f>'Result. Redesenho'!CV19</f>
        <v>22.89312325</v>
      </c>
      <c r="E33" s="84" t="str">
        <f t="shared" si="3"/>
        <v>Brasilândia</v>
      </c>
      <c r="F33" s="87" t="s">
        <v>134</v>
      </c>
      <c r="G33" s="257" t="str">
        <f t="shared" si="4"/>
        <v>C</v>
      </c>
      <c r="H33" s="39"/>
      <c r="I33" s="125" t="str">
        <f t="shared" si="5"/>
        <v>Brasilândia</v>
      </c>
      <c r="J33" s="126" t="s">
        <v>135</v>
      </c>
      <c r="K33" s="80" t="str">
        <f t="shared" si="6"/>
        <v>C</v>
      </c>
    </row>
    <row r="34">
      <c r="A34" s="125" t="s">
        <v>169</v>
      </c>
      <c r="B34" s="247">
        <f>'Result. Regiões'!CV20</f>
        <v>24.423046</v>
      </c>
      <c r="C34" s="247">
        <f>'Result. Redesenho'!CV20</f>
        <v>24.423046</v>
      </c>
      <c r="E34" s="84" t="str">
        <f t="shared" si="3"/>
        <v>Caarapó</v>
      </c>
      <c r="F34" s="87" t="s">
        <v>148</v>
      </c>
      <c r="G34" s="257" t="str">
        <f t="shared" si="4"/>
        <v>C</v>
      </c>
      <c r="H34" s="39"/>
      <c r="I34" s="125" t="str">
        <f t="shared" si="5"/>
        <v>Caarapó</v>
      </c>
      <c r="J34" s="126" t="s">
        <v>143</v>
      </c>
      <c r="K34" s="80" t="str">
        <f t="shared" si="6"/>
        <v>C</v>
      </c>
    </row>
    <row r="35">
      <c r="A35" s="125" t="s">
        <v>170</v>
      </c>
      <c r="B35" s="247">
        <f>'Result. Regiões'!CV21</f>
        <v>9.44995415</v>
      </c>
      <c r="C35" s="247">
        <f>'Result. Redesenho'!CV21</f>
        <v>7.3593035</v>
      </c>
      <c r="E35" s="84" t="str">
        <f t="shared" si="3"/>
        <v>Camapuã</v>
      </c>
      <c r="F35" s="87" t="s">
        <v>136</v>
      </c>
      <c r="G35" s="257" t="str">
        <f t="shared" si="4"/>
        <v>B</v>
      </c>
      <c r="H35" s="39"/>
      <c r="I35" s="125" t="str">
        <f t="shared" si="5"/>
        <v>Camapuã</v>
      </c>
      <c r="J35" s="126" t="s">
        <v>138</v>
      </c>
      <c r="K35" s="80" t="str">
        <f t="shared" si="6"/>
        <v>B</v>
      </c>
    </row>
    <row r="36">
      <c r="A36" s="84" t="s">
        <v>136</v>
      </c>
      <c r="B36" s="249">
        <f>'Result. Regiões'!CV22</f>
        <v>9.44995415</v>
      </c>
      <c r="C36" s="249">
        <f>'Result. Redesenho'!CV22</f>
        <v>7.3593035</v>
      </c>
      <c r="E36" s="84" t="str">
        <f t="shared" si="3"/>
        <v>Campo Grande</v>
      </c>
      <c r="F36" s="87" t="s">
        <v>136</v>
      </c>
      <c r="G36" s="257" t="str">
        <f t="shared" si="4"/>
        <v>B</v>
      </c>
      <c r="H36" s="39"/>
      <c r="I36" s="125" t="str">
        <f t="shared" si="5"/>
        <v>Campo Grande</v>
      </c>
      <c r="J36" s="126" t="s">
        <v>138</v>
      </c>
      <c r="K36" s="80" t="str">
        <f t="shared" si="6"/>
        <v>B</v>
      </c>
    </row>
    <row r="37">
      <c r="A37" s="125" t="s">
        <v>171</v>
      </c>
      <c r="B37" s="249">
        <f>'Result. Regiões'!CV23</f>
        <v>48.23545325</v>
      </c>
      <c r="C37" s="249">
        <f>'Result. Redesenho'!CV23</f>
        <v>46.8661412</v>
      </c>
      <c r="E37" s="84" t="str">
        <f t="shared" si="3"/>
        <v>Caracol</v>
      </c>
      <c r="F37" s="87" t="s">
        <v>153</v>
      </c>
      <c r="G37" s="257" t="str">
        <f t="shared" si="4"/>
        <v>E</v>
      </c>
      <c r="H37" s="39"/>
      <c r="I37" s="125" t="str">
        <f t="shared" si="5"/>
        <v>Caracol</v>
      </c>
      <c r="J37" s="126" t="s">
        <v>132</v>
      </c>
      <c r="K37" s="80" t="str">
        <f t="shared" si="6"/>
        <v>E</v>
      </c>
    </row>
    <row r="38">
      <c r="A38" s="125" t="s">
        <v>172</v>
      </c>
      <c r="B38" s="247">
        <f>'Result. Regiões'!CV24</f>
        <v>29.7209263</v>
      </c>
      <c r="C38" s="247">
        <f>'Result. Redesenho'!CV24</f>
        <v>29.83933425</v>
      </c>
      <c r="E38" s="84" t="str">
        <f t="shared" si="3"/>
        <v>Cassilândia</v>
      </c>
      <c r="F38" s="87" t="s">
        <v>159</v>
      </c>
      <c r="G38" s="257" t="str">
        <f t="shared" si="4"/>
        <v>C</v>
      </c>
      <c r="H38" s="39"/>
      <c r="I38" s="127" t="str">
        <f t="shared" si="5"/>
        <v>Cassilândia</v>
      </c>
      <c r="J38" s="128" t="s">
        <v>149</v>
      </c>
      <c r="K38" s="103" t="str">
        <f t="shared" si="6"/>
        <v>C</v>
      </c>
    </row>
    <row r="39">
      <c r="A39" s="127" t="s">
        <v>173</v>
      </c>
      <c r="B39" s="247">
        <f>'Result. Regiões'!CV25</f>
        <v>9.44995415</v>
      </c>
      <c r="C39" s="247">
        <f>'Result. Redesenho'!CV25</f>
        <v>29.83933425</v>
      </c>
      <c r="E39" s="84" t="str">
        <f t="shared" si="3"/>
        <v>Chapadão do Sul</v>
      </c>
      <c r="F39" s="87" t="s">
        <v>136</v>
      </c>
      <c r="G39" s="257" t="str">
        <f t="shared" si="4"/>
        <v>B</v>
      </c>
      <c r="H39" s="39"/>
      <c r="I39" s="132" t="str">
        <f t="shared" si="5"/>
        <v>Chapadão do Sul</v>
      </c>
      <c r="J39" s="133" t="s">
        <v>149</v>
      </c>
      <c r="K39" s="80" t="str">
        <f t="shared" si="6"/>
        <v>C</v>
      </c>
    </row>
    <row r="40">
      <c r="A40" s="125" t="s">
        <v>174</v>
      </c>
      <c r="B40" s="246">
        <f>'Result. Regiões'!CV26</f>
        <v>9.44995415</v>
      </c>
      <c r="C40" s="246">
        <f>'Result. Redesenho'!CV26</f>
        <v>7.3593035</v>
      </c>
      <c r="E40" s="76" t="str">
        <f t="shared" si="3"/>
        <v>Corguinho</v>
      </c>
      <c r="F40" s="90" t="s">
        <v>136</v>
      </c>
      <c r="G40" s="256" t="str">
        <f t="shared" si="4"/>
        <v>B</v>
      </c>
      <c r="H40" s="39"/>
      <c r="I40" s="125" t="str">
        <f t="shared" si="5"/>
        <v>Corguinho</v>
      </c>
      <c r="J40" s="126" t="s">
        <v>138</v>
      </c>
      <c r="K40" s="80" t="str">
        <f t="shared" si="6"/>
        <v>B</v>
      </c>
    </row>
    <row r="41">
      <c r="A41" s="125" t="s">
        <v>175</v>
      </c>
      <c r="B41" s="248">
        <f>'Result. Regiões'!CV27</f>
        <v>39.34163225</v>
      </c>
      <c r="C41" s="248">
        <f>'Result. Redesenho'!CV27</f>
        <v>38.54916775</v>
      </c>
      <c r="E41" s="100" t="str">
        <f t="shared" si="3"/>
        <v>Coronel Sapucaia</v>
      </c>
      <c r="F41" s="89" t="s">
        <v>145</v>
      </c>
      <c r="G41" s="258" t="str">
        <f t="shared" si="4"/>
        <v>D</v>
      </c>
      <c r="H41" s="39"/>
      <c r="I41" s="125" t="str">
        <f t="shared" si="5"/>
        <v>Coronel Sapucaia</v>
      </c>
      <c r="J41" s="126" t="s">
        <v>146</v>
      </c>
      <c r="K41" s="80" t="str">
        <f t="shared" si="6"/>
        <v>D</v>
      </c>
    </row>
    <row r="42">
      <c r="A42" s="132" t="s">
        <v>142</v>
      </c>
      <c r="B42" s="247">
        <f>'Result. Regiões'!CV28</f>
        <v>37.60802925</v>
      </c>
      <c r="C42" s="247">
        <f>'Result. Redesenho'!CV28</f>
        <v>43.20094255</v>
      </c>
      <c r="E42" s="84" t="str">
        <f t="shared" si="3"/>
        <v>Corumbá</v>
      </c>
      <c r="F42" s="87" t="s">
        <v>142</v>
      </c>
      <c r="G42" s="257" t="str">
        <f t="shared" si="4"/>
        <v>D</v>
      </c>
      <c r="H42" s="39"/>
      <c r="I42" s="125" t="str">
        <f t="shared" si="5"/>
        <v>Corumbá</v>
      </c>
      <c r="J42" s="126" t="s">
        <v>156</v>
      </c>
      <c r="K42" s="80" t="str">
        <f t="shared" si="6"/>
        <v>D</v>
      </c>
    </row>
    <row r="43">
      <c r="A43" s="125" t="s">
        <v>176</v>
      </c>
      <c r="B43" s="247">
        <f>'Result. Regiões'!CV29</f>
        <v>9.44995415</v>
      </c>
      <c r="C43" s="247">
        <f>'Result. Redesenho'!CV29</f>
        <v>29.83933425</v>
      </c>
      <c r="E43" s="84" t="str">
        <f t="shared" si="3"/>
        <v>Costa Rica</v>
      </c>
      <c r="F43" s="87" t="s">
        <v>136</v>
      </c>
      <c r="G43" s="257" t="str">
        <f t="shared" si="4"/>
        <v>B</v>
      </c>
      <c r="H43" s="39"/>
      <c r="I43" s="125" t="str">
        <f t="shared" si="5"/>
        <v>Costa Rica</v>
      </c>
      <c r="J43" s="126" t="s">
        <v>149</v>
      </c>
      <c r="K43" s="80" t="str">
        <f t="shared" si="6"/>
        <v>C</v>
      </c>
    </row>
    <row r="44">
      <c r="A44" s="125" t="s">
        <v>140</v>
      </c>
      <c r="B44" s="247">
        <f>'Result. Regiões'!CV30</f>
        <v>52.60759045</v>
      </c>
      <c r="C44" s="247">
        <f>'Result. Redesenho'!CV30</f>
        <v>41.43986025</v>
      </c>
      <c r="E44" s="84" t="str">
        <f t="shared" si="3"/>
        <v>Coxim</v>
      </c>
      <c r="F44" s="87" t="s">
        <v>140</v>
      </c>
      <c r="G44" s="257" t="str">
        <f t="shared" si="4"/>
        <v>E</v>
      </c>
      <c r="H44" s="39"/>
      <c r="I44" s="125" t="str">
        <f t="shared" si="5"/>
        <v>Coxim</v>
      </c>
      <c r="J44" s="126" t="s">
        <v>141</v>
      </c>
      <c r="K44" s="80" t="str">
        <f t="shared" si="6"/>
        <v>D</v>
      </c>
    </row>
    <row r="45">
      <c r="A45" s="125" t="s">
        <v>177</v>
      </c>
      <c r="B45" s="247">
        <f>'Result. Regiões'!CV31</f>
        <v>24.423046</v>
      </c>
      <c r="C45" s="247">
        <f>'Result. Redesenho'!CV31</f>
        <v>24.423046</v>
      </c>
      <c r="E45" s="84" t="str">
        <f t="shared" si="3"/>
        <v>Deodápolis</v>
      </c>
      <c r="F45" s="87" t="s">
        <v>148</v>
      </c>
      <c r="G45" s="257" t="str">
        <f t="shared" si="4"/>
        <v>C</v>
      </c>
      <c r="H45" s="39"/>
      <c r="I45" s="125" t="str">
        <f t="shared" si="5"/>
        <v>Deodápolis</v>
      </c>
      <c r="J45" s="126" t="s">
        <v>143</v>
      </c>
      <c r="K45" s="80" t="str">
        <f t="shared" si="6"/>
        <v>C</v>
      </c>
    </row>
    <row r="46">
      <c r="A46" s="127" t="s">
        <v>178</v>
      </c>
      <c r="B46" s="247">
        <f>'Result. Regiões'!CV32</f>
        <v>47.7900966</v>
      </c>
      <c r="C46" s="247">
        <f>'Result. Redesenho'!CV32</f>
        <v>46.8661412</v>
      </c>
      <c r="E46" s="84" t="str">
        <f t="shared" si="3"/>
        <v>Dois Irmãos do Buriti</v>
      </c>
      <c r="F46" s="87" t="s">
        <v>130</v>
      </c>
      <c r="G46" s="257" t="str">
        <f t="shared" si="4"/>
        <v>E</v>
      </c>
      <c r="H46" s="39"/>
      <c r="I46" s="125" t="str">
        <f t="shared" si="5"/>
        <v>Dois Irmãos do Buriti</v>
      </c>
      <c r="J46" s="126" t="s">
        <v>132</v>
      </c>
      <c r="K46" s="80" t="str">
        <f t="shared" si="6"/>
        <v>E</v>
      </c>
    </row>
    <row r="47">
      <c r="A47" s="125" t="s">
        <v>179</v>
      </c>
      <c r="B47" s="246">
        <f>'Result. Regiões'!CV33</f>
        <v>24.423046</v>
      </c>
      <c r="C47" s="246">
        <f>'Result. Redesenho'!CV33</f>
        <v>24.423046</v>
      </c>
      <c r="E47" s="76" t="str">
        <f t="shared" si="3"/>
        <v>Douradina</v>
      </c>
      <c r="F47" s="90" t="s">
        <v>148</v>
      </c>
      <c r="G47" s="256" t="str">
        <f t="shared" si="4"/>
        <v>C</v>
      </c>
      <c r="H47" s="39"/>
      <c r="I47" s="125" t="str">
        <f t="shared" si="5"/>
        <v>Douradina</v>
      </c>
      <c r="J47" s="126" t="s">
        <v>143</v>
      </c>
      <c r="K47" s="80" t="str">
        <f t="shared" si="6"/>
        <v>C</v>
      </c>
    </row>
    <row r="48">
      <c r="A48" s="125" t="s">
        <v>148</v>
      </c>
      <c r="B48" s="247">
        <f>'Result. Regiões'!CV34</f>
        <v>24.423046</v>
      </c>
      <c r="C48" s="247">
        <f>'Result. Redesenho'!CV34</f>
        <v>24.423046</v>
      </c>
      <c r="E48" s="84" t="str">
        <f t="shared" si="3"/>
        <v>Dourados</v>
      </c>
      <c r="F48" s="87" t="s">
        <v>148</v>
      </c>
      <c r="G48" s="257" t="str">
        <f t="shared" si="4"/>
        <v>C</v>
      </c>
      <c r="H48" s="39"/>
      <c r="I48" s="125" t="str">
        <f t="shared" si="5"/>
        <v>Dourados</v>
      </c>
      <c r="J48" s="126" t="s">
        <v>143</v>
      </c>
      <c r="K48" s="80" t="str">
        <f t="shared" si="6"/>
        <v>C</v>
      </c>
    </row>
    <row r="49">
      <c r="A49" s="125" t="s">
        <v>180</v>
      </c>
      <c r="B49" s="247">
        <f>'Result. Regiões'!CV35</f>
        <v>40.78597875</v>
      </c>
      <c r="C49" s="247">
        <f>'Result. Redesenho'!CV35</f>
        <v>38.54916775</v>
      </c>
      <c r="E49" s="84" t="str">
        <f t="shared" si="3"/>
        <v>Eldorado</v>
      </c>
      <c r="F49" s="87" t="s">
        <v>155</v>
      </c>
      <c r="G49" s="257" t="str">
        <f t="shared" si="4"/>
        <v>D</v>
      </c>
      <c r="H49" s="39"/>
      <c r="I49" s="127" t="str">
        <f t="shared" si="5"/>
        <v>Eldorado</v>
      </c>
      <c r="J49" s="128" t="s">
        <v>146</v>
      </c>
      <c r="K49" s="80" t="str">
        <f t="shared" si="6"/>
        <v>D</v>
      </c>
    </row>
    <row r="50">
      <c r="A50" s="125" t="s">
        <v>181</v>
      </c>
      <c r="B50" s="247">
        <f>'Result. Regiões'!CV36</f>
        <v>24.423046</v>
      </c>
      <c r="C50" s="247">
        <f>'Result. Redesenho'!CV36</f>
        <v>24.423046</v>
      </c>
      <c r="E50" s="84" t="str">
        <f t="shared" si="3"/>
        <v>Fátima do Sul</v>
      </c>
      <c r="F50" s="87" t="s">
        <v>148</v>
      </c>
      <c r="G50" s="257" t="str">
        <f t="shared" si="4"/>
        <v>C</v>
      </c>
      <c r="H50" s="39"/>
      <c r="I50" s="132" t="str">
        <f t="shared" si="5"/>
        <v>Fátima do Sul</v>
      </c>
      <c r="J50" s="115" t="s">
        <v>143</v>
      </c>
      <c r="K50" s="91" t="str">
        <f t="shared" si="6"/>
        <v>C</v>
      </c>
    </row>
    <row r="51">
      <c r="A51" s="125" t="s">
        <v>182</v>
      </c>
      <c r="B51" s="247">
        <f>'Result. Regiões'!CV37</f>
        <v>9.44995415</v>
      </c>
      <c r="C51" s="247">
        <f>'Result. Redesenho'!CV37</f>
        <v>41.43986025</v>
      </c>
      <c r="E51" s="84" t="str">
        <f t="shared" si="3"/>
        <v>Figueirão</v>
      </c>
      <c r="F51" s="87" t="s">
        <v>136</v>
      </c>
      <c r="G51" s="257" t="str">
        <f t="shared" si="4"/>
        <v>B</v>
      </c>
      <c r="H51" s="39"/>
      <c r="I51" s="125" t="str">
        <f t="shared" si="5"/>
        <v>Figueirão</v>
      </c>
      <c r="J51" s="126" t="s">
        <v>141</v>
      </c>
      <c r="K51" s="80" t="str">
        <f t="shared" si="6"/>
        <v>D</v>
      </c>
    </row>
    <row r="52">
      <c r="A52" s="125" t="s">
        <v>183</v>
      </c>
      <c r="B52" s="247">
        <f>'Result. Regiões'!CV38</f>
        <v>24.423046</v>
      </c>
      <c r="C52" s="247">
        <f>'Result. Redesenho'!CV38</f>
        <v>24.423046</v>
      </c>
      <c r="E52" s="84" t="str">
        <f t="shared" si="3"/>
        <v>Glória de Dourados</v>
      </c>
      <c r="F52" s="87" t="s">
        <v>148</v>
      </c>
      <c r="G52" s="257" t="str">
        <f t="shared" si="4"/>
        <v>C</v>
      </c>
      <c r="H52" s="39"/>
      <c r="I52" s="125" t="str">
        <f t="shared" si="5"/>
        <v>Glória de Dourados</v>
      </c>
      <c r="J52" s="126" t="s">
        <v>143</v>
      </c>
      <c r="K52" s="80" t="str">
        <f t="shared" si="6"/>
        <v>C</v>
      </c>
    </row>
    <row r="53">
      <c r="A53" s="125" t="s">
        <v>184</v>
      </c>
      <c r="B53" s="247">
        <f>'Result. Regiões'!CV39</f>
        <v>48.23545325</v>
      </c>
      <c r="C53" s="247">
        <f>'Result. Redesenho'!CV39</f>
        <v>46.8661412</v>
      </c>
      <c r="E53" s="84" t="str">
        <f t="shared" si="3"/>
        <v>Guia Lopes da Laguna</v>
      </c>
      <c r="F53" s="87" t="s">
        <v>153</v>
      </c>
      <c r="G53" s="257" t="str">
        <f t="shared" si="4"/>
        <v>E</v>
      </c>
      <c r="H53" s="39"/>
      <c r="I53" s="125" t="str">
        <f t="shared" si="5"/>
        <v>Guia Lopes da Laguna</v>
      </c>
      <c r="J53" s="126" t="s">
        <v>132</v>
      </c>
      <c r="K53" s="80" t="str">
        <f t="shared" si="6"/>
        <v>E</v>
      </c>
    </row>
    <row r="54">
      <c r="A54" s="125" t="s">
        <v>185</v>
      </c>
      <c r="B54" s="247">
        <f>'Result. Regiões'!CV40</f>
        <v>40.78597875</v>
      </c>
      <c r="C54" s="247">
        <f>'Result. Redesenho'!CV40</f>
        <v>38.54916775</v>
      </c>
      <c r="E54" s="84" t="str">
        <f t="shared" si="3"/>
        <v>Iguatemi</v>
      </c>
      <c r="F54" s="87" t="s">
        <v>155</v>
      </c>
      <c r="G54" s="257" t="str">
        <f t="shared" si="4"/>
        <v>D</v>
      </c>
      <c r="H54" s="39"/>
      <c r="I54" s="125" t="str">
        <f t="shared" si="5"/>
        <v>Iguatemi</v>
      </c>
      <c r="J54" s="126" t="s">
        <v>146</v>
      </c>
      <c r="K54" s="80" t="str">
        <f t="shared" si="6"/>
        <v>D</v>
      </c>
    </row>
    <row r="55">
      <c r="A55" s="125" t="s">
        <v>186</v>
      </c>
      <c r="B55" s="247">
        <f>'Result. Regiões'!CV41</f>
        <v>29.7209263</v>
      </c>
      <c r="C55" s="247">
        <f>'Result. Redesenho'!CV41</f>
        <v>29.83933425</v>
      </c>
      <c r="E55" s="84" t="str">
        <f t="shared" si="3"/>
        <v>Inocência</v>
      </c>
      <c r="F55" s="87" t="s">
        <v>159</v>
      </c>
      <c r="G55" s="257" t="str">
        <f t="shared" si="4"/>
        <v>C</v>
      </c>
      <c r="H55" s="39"/>
      <c r="I55" s="127" t="str">
        <f t="shared" si="5"/>
        <v>Inocência</v>
      </c>
      <c r="J55" s="128" t="s">
        <v>149</v>
      </c>
      <c r="K55" s="103" t="str">
        <f t="shared" si="6"/>
        <v>C</v>
      </c>
    </row>
    <row r="56">
      <c r="A56" s="125" t="s">
        <v>187</v>
      </c>
      <c r="B56" s="247">
        <f>'Result. Regiões'!CV42</f>
        <v>24.423046</v>
      </c>
      <c r="C56" s="247">
        <f>'Result. Redesenho'!CV42</f>
        <v>24.423046</v>
      </c>
      <c r="E56" s="84" t="str">
        <f t="shared" si="3"/>
        <v>Itaporã</v>
      </c>
      <c r="F56" s="87" t="s">
        <v>148</v>
      </c>
      <c r="G56" s="257" t="str">
        <f t="shared" si="4"/>
        <v>C</v>
      </c>
      <c r="H56" s="39"/>
      <c r="I56" s="132" t="str">
        <f t="shared" si="5"/>
        <v>Itaporã</v>
      </c>
      <c r="J56" s="115" t="s">
        <v>143</v>
      </c>
      <c r="K56" s="80" t="str">
        <f t="shared" si="6"/>
        <v>C</v>
      </c>
    </row>
    <row r="57">
      <c r="A57" s="125" t="s">
        <v>188</v>
      </c>
      <c r="B57" s="248">
        <f>'Result. Regiões'!CV43</f>
        <v>40.78597875</v>
      </c>
      <c r="C57" s="248">
        <f>'Result. Redesenho'!CV43</f>
        <v>38.54916775</v>
      </c>
      <c r="E57" s="100" t="str">
        <f t="shared" si="3"/>
        <v>Itaquiraí</v>
      </c>
      <c r="F57" s="89" t="s">
        <v>155</v>
      </c>
      <c r="G57" s="258" t="str">
        <f t="shared" si="4"/>
        <v>D</v>
      </c>
      <c r="H57" s="39"/>
      <c r="I57" s="125" t="str">
        <f t="shared" si="5"/>
        <v>Itaquiraí</v>
      </c>
      <c r="J57" s="126" t="s">
        <v>146</v>
      </c>
      <c r="K57" s="80" t="str">
        <f t="shared" si="6"/>
        <v>D</v>
      </c>
    </row>
    <row r="58">
      <c r="A58" s="132" t="s">
        <v>189</v>
      </c>
      <c r="B58" s="247">
        <f>'Result. Regiões'!CV44</f>
        <v>43.28944605</v>
      </c>
      <c r="C58" s="247">
        <f>'Result. Redesenho'!CV44</f>
        <v>43.28944605</v>
      </c>
      <c r="E58" s="84" t="str">
        <f t="shared" si="3"/>
        <v>Ivinhema</v>
      </c>
      <c r="F58" s="87" t="s">
        <v>151</v>
      </c>
      <c r="G58" s="257" t="str">
        <f t="shared" si="4"/>
        <v>D</v>
      </c>
      <c r="H58" s="39"/>
      <c r="I58" s="125" t="str">
        <f t="shared" si="5"/>
        <v>Ivinhema</v>
      </c>
      <c r="J58" s="126" t="s">
        <v>152</v>
      </c>
      <c r="K58" s="80" t="str">
        <f t="shared" si="6"/>
        <v>D</v>
      </c>
    </row>
    <row r="59">
      <c r="A59" s="125" t="s">
        <v>190</v>
      </c>
      <c r="B59" s="247">
        <f>'Result. Regiões'!CV45</f>
        <v>40.78597875</v>
      </c>
      <c r="C59" s="247">
        <f>'Result. Redesenho'!CV45</f>
        <v>38.54916775</v>
      </c>
      <c r="E59" s="84" t="str">
        <f t="shared" si="3"/>
        <v>Japorã</v>
      </c>
      <c r="F59" s="87" t="s">
        <v>155</v>
      </c>
      <c r="G59" s="257" t="str">
        <f t="shared" si="4"/>
        <v>D</v>
      </c>
      <c r="H59" s="39"/>
      <c r="I59" s="125" t="str">
        <f t="shared" si="5"/>
        <v>Japorã</v>
      </c>
      <c r="J59" s="126" t="s">
        <v>146</v>
      </c>
      <c r="K59" s="80" t="str">
        <f t="shared" si="6"/>
        <v>D</v>
      </c>
    </row>
    <row r="60">
      <c r="A60" s="125" t="s">
        <v>191</v>
      </c>
      <c r="B60" s="247">
        <f>'Result. Regiões'!CV46</f>
        <v>9.44995415</v>
      </c>
      <c r="C60" s="247">
        <f>'Result. Redesenho'!CV46</f>
        <v>7.3593035</v>
      </c>
      <c r="E60" s="84" t="str">
        <f t="shared" si="3"/>
        <v>Jaraguari</v>
      </c>
      <c r="F60" s="87" t="s">
        <v>136</v>
      </c>
      <c r="G60" s="257" t="str">
        <f t="shared" si="4"/>
        <v>B</v>
      </c>
      <c r="H60" s="39"/>
      <c r="I60" s="125" t="str">
        <f t="shared" si="5"/>
        <v>Jaraguari</v>
      </c>
      <c r="J60" s="126" t="s">
        <v>138</v>
      </c>
      <c r="K60" s="80" t="str">
        <f t="shared" si="6"/>
        <v>B</v>
      </c>
    </row>
    <row r="61">
      <c r="A61" s="125" t="s">
        <v>153</v>
      </c>
      <c r="B61" s="247">
        <f>'Result. Regiões'!CV47</f>
        <v>48.23545325</v>
      </c>
      <c r="C61" s="247">
        <f>'Result. Redesenho'!CV47</f>
        <v>46.8661412</v>
      </c>
      <c r="E61" s="84" t="str">
        <f t="shared" si="3"/>
        <v>Jardim</v>
      </c>
      <c r="F61" s="87" t="s">
        <v>153</v>
      </c>
      <c r="G61" s="257" t="str">
        <f t="shared" si="4"/>
        <v>E</v>
      </c>
      <c r="H61" s="39"/>
      <c r="I61" s="125" t="str">
        <f t="shared" si="5"/>
        <v>Jardim</v>
      </c>
      <c r="J61" s="126" t="s">
        <v>132</v>
      </c>
      <c r="K61" s="80" t="str">
        <f t="shared" si="6"/>
        <v>E</v>
      </c>
    </row>
    <row r="62">
      <c r="A62" s="125" t="s">
        <v>192</v>
      </c>
      <c r="B62" s="247">
        <f>'Result. Regiões'!CV48</f>
        <v>24.423046</v>
      </c>
      <c r="C62" s="247">
        <f>'Result. Redesenho'!CV48</f>
        <v>24.423046</v>
      </c>
      <c r="E62" s="84" t="str">
        <f t="shared" si="3"/>
        <v>Jateí</v>
      </c>
      <c r="F62" s="87" t="s">
        <v>148</v>
      </c>
      <c r="G62" s="257" t="str">
        <f t="shared" si="4"/>
        <v>C</v>
      </c>
      <c r="H62" s="39"/>
      <c r="I62" s="127" t="str">
        <f t="shared" si="5"/>
        <v>Jateí</v>
      </c>
      <c r="J62" s="128" t="s">
        <v>143</v>
      </c>
      <c r="K62" s="80" t="str">
        <f t="shared" si="6"/>
        <v>C</v>
      </c>
    </row>
    <row r="63">
      <c r="A63" s="127" t="s">
        <v>193</v>
      </c>
      <c r="B63" s="247">
        <f>'Result. Regiões'!CV49</f>
        <v>40.78597875</v>
      </c>
      <c r="C63" s="247">
        <f>'Result. Redesenho'!CV49</f>
        <v>38.54916775</v>
      </c>
      <c r="E63" s="84" t="str">
        <f t="shared" si="3"/>
        <v>Juti</v>
      </c>
      <c r="F63" s="87" t="s">
        <v>155</v>
      </c>
      <c r="G63" s="257" t="str">
        <f t="shared" si="4"/>
        <v>D</v>
      </c>
      <c r="H63" s="39"/>
      <c r="I63" s="132" t="str">
        <f t="shared" si="5"/>
        <v>Juti</v>
      </c>
      <c r="J63" s="115" t="s">
        <v>146</v>
      </c>
      <c r="K63" s="91" t="str">
        <f t="shared" si="6"/>
        <v>D</v>
      </c>
    </row>
    <row r="64">
      <c r="A64" s="125" t="s">
        <v>194</v>
      </c>
      <c r="B64" s="246">
        <f>'Result. Regiões'!CV50</f>
        <v>37.60802925</v>
      </c>
      <c r="C64" s="246">
        <f>'Result. Redesenho'!CV50</f>
        <v>43.20094255</v>
      </c>
      <c r="E64" s="76" t="str">
        <f t="shared" si="3"/>
        <v>Ladário</v>
      </c>
      <c r="F64" s="90" t="s">
        <v>142</v>
      </c>
      <c r="G64" s="256" t="str">
        <f t="shared" si="4"/>
        <v>D</v>
      </c>
      <c r="H64" s="39"/>
      <c r="I64" s="125" t="str">
        <f t="shared" si="5"/>
        <v>Ladário</v>
      </c>
      <c r="J64" s="126" t="s">
        <v>156</v>
      </c>
      <c r="K64" s="80" t="str">
        <f t="shared" si="6"/>
        <v>D</v>
      </c>
    </row>
    <row r="65">
      <c r="A65" s="125" t="s">
        <v>195</v>
      </c>
      <c r="B65" s="247">
        <f>'Result. Regiões'!CV51</f>
        <v>24.423046</v>
      </c>
      <c r="C65" s="247">
        <f>'Result. Redesenho'!CV51</f>
        <v>24.423046</v>
      </c>
      <c r="E65" s="84" t="str">
        <f t="shared" si="3"/>
        <v>Laguna Carapã</v>
      </c>
      <c r="F65" s="87" t="s">
        <v>148</v>
      </c>
      <c r="G65" s="257" t="str">
        <f t="shared" si="4"/>
        <v>C</v>
      </c>
      <c r="H65" s="39"/>
      <c r="I65" s="125" t="str">
        <f t="shared" si="5"/>
        <v>Laguna Carapã</v>
      </c>
      <c r="J65" s="126" t="s">
        <v>143</v>
      </c>
      <c r="K65" s="80" t="str">
        <f t="shared" si="6"/>
        <v>C</v>
      </c>
    </row>
    <row r="66">
      <c r="A66" s="125" t="s">
        <v>196</v>
      </c>
      <c r="B66" s="247">
        <f>'Result. Regiões'!CV52</f>
        <v>9.44995415</v>
      </c>
      <c r="C66" s="247">
        <f>'Result. Redesenho'!CV52</f>
        <v>7.3593035</v>
      </c>
      <c r="E66" s="84" t="str">
        <f t="shared" si="3"/>
        <v>Maracaju</v>
      </c>
      <c r="F66" s="87" t="s">
        <v>136</v>
      </c>
      <c r="G66" s="257" t="str">
        <f t="shared" si="4"/>
        <v>B</v>
      </c>
      <c r="H66" s="39"/>
      <c r="I66" s="125" t="str">
        <f t="shared" si="5"/>
        <v>Maracaju</v>
      </c>
      <c r="J66" s="126" t="s">
        <v>138</v>
      </c>
      <c r="K66" s="80" t="str">
        <f t="shared" si="6"/>
        <v>B</v>
      </c>
    </row>
    <row r="67">
      <c r="A67" s="125" t="s">
        <v>197</v>
      </c>
      <c r="B67" s="247">
        <f>'Result. Regiões'!CV53</f>
        <v>47.7900966</v>
      </c>
      <c r="C67" s="247">
        <f>'Result. Redesenho'!CV53</f>
        <v>43.20094255</v>
      </c>
      <c r="E67" s="84" t="str">
        <f t="shared" si="3"/>
        <v>Miranda</v>
      </c>
      <c r="F67" s="87" t="s">
        <v>130</v>
      </c>
      <c r="G67" s="257" t="str">
        <f t="shared" si="4"/>
        <v>E</v>
      </c>
      <c r="H67" s="39"/>
      <c r="I67" s="125" t="str">
        <f t="shared" si="5"/>
        <v>Miranda</v>
      </c>
      <c r="J67" s="126" t="s">
        <v>156</v>
      </c>
      <c r="K67" s="80" t="str">
        <f t="shared" si="6"/>
        <v>D</v>
      </c>
    </row>
    <row r="68">
      <c r="A68" s="125" t="s">
        <v>198</v>
      </c>
      <c r="B68" s="247">
        <f>'Result. Regiões'!CV54</f>
        <v>40.78597875</v>
      </c>
      <c r="C68" s="247">
        <f>'Result. Redesenho'!CV54</f>
        <v>38.54916775</v>
      </c>
      <c r="E68" s="84" t="str">
        <f t="shared" si="3"/>
        <v>Mundo Novo</v>
      </c>
      <c r="F68" s="87" t="s">
        <v>155</v>
      </c>
      <c r="G68" s="257" t="str">
        <f t="shared" si="4"/>
        <v>D</v>
      </c>
      <c r="H68" s="39"/>
      <c r="I68" s="125" t="str">
        <f t="shared" si="5"/>
        <v>Mundo Novo</v>
      </c>
      <c r="J68" s="126" t="s">
        <v>146</v>
      </c>
      <c r="K68" s="80" t="str">
        <f t="shared" si="6"/>
        <v>D</v>
      </c>
    </row>
    <row r="69">
      <c r="A69" s="125" t="s">
        <v>155</v>
      </c>
      <c r="B69" s="247">
        <f>'Result. Regiões'!CV55</f>
        <v>40.78597875</v>
      </c>
      <c r="C69" s="247">
        <f>'Result. Redesenho'!CV55</f>
        <v>38.54916775</v>
      </c>
      <c r="E69" s="84" t="str">
        <f t="shared" si="3"/>
        <v>Naviraí</v>
      </c>
      <c r="F69" s="87" t="s">
        <v>155</v>
      </c>
      <c r="G69" s="257" t="str">
        <f t="shared" si="4"/>
        <v>D</v>
      </c>
      <c r="H69" s="39"/>
      <c r="I69" s="125" t="str">
        <f t="shared" si="5"/>
        <v>Naviraí</v>
      </c>
      <c r="J69" s="126" t="s">
        <v>146</v>
      </c>
      <c r="K69" s="80" t="str">
        <f t="shared" si="6"/>
        <v>D</v>
      </c>
    </row>
    <row r="70">
      <c r="A70" s="125" t="s">
        <v>199</v>
      </c>
      <c r="B70" s="248">
        <f>'Result. Regiões'!CV56</f>
        <v>47.7900966</v>
      </c>
      <c r="C70" s="248">
        <f>'Result. Redesenho'!CV56</f>
        <v>46.8661412</v>
      </c>
      <c r="E70" s="100" t="str">
        <f t="shared" si="3"/>
        <v>Nioaque</v>
      </c>
      <c r="F70" s="89" t="s">
        <v>130</v>
      </c>
      <c r="G70" s="258" t="str">
        <f t="shared" si="4"/>
        <v>E</v>
      </c>
      <c r="H70" s="39"/>
      <c r="I70" s="127" t="str">
        <f t="shared" si="5"/>
        <v>Nioaque</v>
      </c>
      <c r="J70" s="128" t="s">
        <v>132</v>
      </c>
      <c r="K70" s="103" t="str">
        <f t="shared" si="6"/>
        <v>E</v>
      </c>
    </row>
    <row r="71">
      <c r="A71" s="132" t="s">
        <v>200</v>
      </c>
      <c r="B71" s="247">
        <f>'Result. Regiões'!CV57</f>
        <v>9.44995415</v>
      </c>
      <c r="C71" s="247">
        <f>'Result. Redesenho'!CV57</f>
        <v>7.3593035</v>
      </c>
      <c r="E71" s="84" t="str">
        <f t="shared" si="3"/>
        <v>Nova Alvorada do Sul</v>
      </c>
      <c r="F71" s="87" t="s">
        <v>136</v>
      </c>
      <c r="G71" s="257" t="str">
        <f t="shared" si="4"/>
        <v>B</v>
      </c>
      <c r="H71" s="39"/>
      <c r="I71" s="132" t="str">
        <f t="shared" si="5"/>
        <v>Nova Alvorada do Sul</v>
      </c>
      <c r="J71" s="133" t="s">
        <v>138</v>
      </c>
      <c r="K71" s="80" t="str">
        <f t="shared" si="6"/>
        <v>B</v>
      </c>
    </row>
    <row r="72">
      <c r="A72" s="125" t="s">
        <v>151</v>
      </c>
      <c r="B72" s="247">
        <f>'Result. Regiões'!CV58</f>
        <v>43.28944605</v>
      </c>
      <c r="C72" s="247">
        <f>'Result. Redesenho'!CV58</f>
        <v>43.28944605</v>
      </c>
      <c r="E72" s="84" t="str">
        <f t="shared" si="3"/>
        <v>Nova Andradina</v>
      </c>
      <c r="F72" s="87" t="s">
        <v>151</v>
      </c>
      <c r="G72" s="257" t="str">
        <f t="shared" si="4"/>
        <v>D</v>
      </c>
      <c r="H72" s="39"/>
      <c r="I72" s="125" t="str">
        <f t="shared" si="5"/>
        <v>Nova Andradina</v>
      </c>
      <c r="J72" s="126" t="s">
        <v>152</v>
      </c>
      <c r="K72" s="80" t="str">
        <f t="shared" si="6"/>
        <v>D</v>
      </c>
    </row>
    <row r="73">
      <c r="A73" s="125" t="s">
        <v>201</v>
      </c>
      <c r="B73" s="247">
        <f>'Result. Regiões'!CV59</f>
        <v>43.28944605</v>
      </c>
      <c r="C73" s="247">
        <f>'Result. Redesenho'!CV59</f>
        <v>43.28944605</v>
      </c>
      <c r="E73" s="84" t="str">
        <f t="shared" si="3"/>
        <v>Novo Horizonte do Sul</v>
      </c>
      <c r="F73" s="87" t="s">
        <v>151</v>
      </c>
      <c r="G73" s="257" t="str">
        <f t="shared" si="4"/>
        <v>D</v>
      </c>
      <c r="H73" s="39"/>
      <c r="I73" s="127" t="str">
        <f t="shared" si="5"/>
        <v>Novo Horizonte do Sul</v>
      </c>
      <c r="J73" s="128" t="s">
        <v>152</v>
      </c>
      <c r="K73" s="80" t="str">
        <f t="shared" si="6"/>
        <v>D</v>
      </c>
    </row>
    <row r="74">
      <c r="A74" s="125" t="s">
        <v>202</v>
      </c>
      <c r="B74" s="247">
        <f>'Result. Regiões'!CV60</f>
        <v>9.44995415</v>
      </c>
      <c r="C74" s="247">
        <f>'Result. Redesenho'!CV60</f>
        <v>29.83933425</v>
      </c>
      <c r="E74" s="86" t="str">
        <f t="shared" si="3"/>
        <v>Paraíso das Águas</v>
      </c>
      <c r="F74" s="87" t="s">
        <v>136</v>
      </c>
      <c r="G74" s="257" t="str">
        <f t="shared" si="4"/>
        <v>B</v>
      </c>
      <c r="H74" s="39"/>
      <c r="I74" s="132" t="str">
        <f t="shared" si="5"/>
        <v>Paraíso das Águas</v>
      </c>
      <c r="J74" s="133" t="s">
        <v>149</v>
      </c>
      <c r="K74" s="91" t="str">
        <f t="shared" si="6"/>
        <v>C</v>
      </c>
    </row>
    <row r="75">
      <c r="A75" s="125" t="s">
        <v>159</v>
      </c>
      <c r="B75" s="247">
        <f>'Result. Regiões'!CV61</f>
        <v>29.7209263</v>
      </c>
      <c r="C75" s="247">
        <f>'Result. Redesenho'!CV61</f>
        <v>29.83933425</v>
      </c>
      <c r="E75" s="86" t="str">
        <f t="shared" si="3"/>
        <v>Paranaíba</v>
      </c>
      <c r="F75" s="87" t="s">
        <v>159</v>
      </c>
      <c r="G75" s="257" t="str">
        <f t="shared" si="4"/>
        <v>C</v>
      </c>
      <c r="H75" s="39"/>
      <c r="I75" s="125" t="str">
        <f t="shared" si="5"/>
        <v>Paranaíba</v>
      </c>
      <c r="J75" s="126" t="s">
        <v>149</v>
      </c>
      <c r="K75" s="80" t="str">
        <f t="shared" si="6"/>
        <v>C</v>
      </c>
    </row>
    <row r="76">
      <c r="A76" s="125" t="s">
        <v>203</v>
      </c>
      <c r="B76" s="247">
        <f>'Result. Regiões'!CV62</f>
        <v>39.34163225</v>
      </c>
      <c r="C76" s="247">
        <f>'Result. Redesenho'!CV62</f>
        <v>38.54916775</v>
      </c>
      <c r="E76" s="86" t="str">
        <f t="shared" si="3"/>
        <v>Paranhos</v>
      </c>
      <c r="F76" s="87" t="s">
        <v>145</v>
      </c>
      <c r="G76" s="257" t="str">
        <f t="shared" si="4"/>
        <v>D</v>
      </c>
      <c r="H76" s="39"/>
      <c r="I76" s="125" t="str">
        <f t="shared" si="5"/>
        <v>Paranhos</v>
      </c>
      <c r="J76" s="126" t="s">
        <v>146</v>
      </c>
      <c r="K76" s="80" t="str">
        <f t="shared" si="6"/>
        <v>D</v>
      </c>
    </row>
    <row r="77">
      <c r="A77" s="127" t="s">
        <v>204</v>
      </c>
      <c r="B77" s="247">
        <f>'Result. Regiões'!CV63</f>
        <v>52.60759045</v>
      </c>
      <c r="C77" s="247">
        <f>'Result. Redesenho'!CV63</f>
        <v>41.43986025</v>
      </c>
      <c r="E77" s="134" t="str">
        <f t="shared" si="3"/>
        <v>Pedro Gomes</v>
      </c>
      <c r="F77" s="87" t="s">
        <v>140</v>
      </c>
      <c r="G77" s="257" t="str">
        <f t="shared" si="4"/>
        <v>E</v>
      </c>
      <c r="H77" s="39"/>
      <c r="I77" s="125" t="str">
        <f t="shared" si="5"/>
        <v>Pedro Gomes</v>
      </c>
      <c r="J77" s="126" t="s">
        <v>141</v>
      </c>
      <c r="K77" s="80" t="str">
        <f t="shared" si="6"/>
        <v>D</v>
      </c>
    </row>
    <row r="78">
      <c r="A78" s="125" t="s">
        <v>145</v>
      </c>
      <c r="B78" s="246">
        <f>'Result. Regiões'!CV64</f>
        <v>39.34163225</v>
      </c>
      <c r="C78" s="246">
        <f>'Result. Redesenho'!CV64</f>
        <v>38.54916775</v>
      </c>
      <c r="E78" s="86" t="str">
        <f t="shared" si="3"/>
        <v>Ponta Porã</v>
      </c>
      <c r="F78" s="90" t="s">
        <v>145</v>
      </c>
      <c r="G78" s="256" t="str">
        <f t="shared" si="4"/>
        <v>D</v>
      </c>
      <c r="H78" s="39"/>
      <c r="I78" s="125" t="str">
        <f t="shared" si="5"/>
        <v>Ponta Porã</v>
      </c>
      <c r="J78" s="126" t="s">
        <v>146</v>
      </c>
      <c r="K78" s="80" t="str">
        <f t="shared" si="6"/>
        <v>D</v>
      </c>
    </row>
    <row r="79">
      <c r="A79" s="125" t="s">
        <v>205</v>
      </c>
      <c r="B79" s="247">
        <f>'Result. Regiões'!CV65</f>
        <v>48.23545325</v>
      </c>
      <c r="C79" s="247">
        <f>'Result. Redesenho'!CV65</f>
        <v>46.8661412</v>
      </c>
      <c r="E79" s="86" t="str">
        <f t="shared" si="3"/>
        <v>Porto Murtinho</v>
      </c>
      <c r="F79" s="87" t="s">
        <v>153</v>
      </c>
      <c r="G79" s="257" t="str">
        <f t="shared" si="4"/>
        <v>E</v>
      </c>
      <c r="H79" s="39"/>
      <c r="I79" s="125" t="str">
        <f t="shared" si="5"/>
        <v>Porto Murtinho</v>
      </c>
      <c r="J79" s="126" t="s">
        <v>132</v>
      </c>
      <c r="K79" s="80" t="str">
        <f t="shared" si="6"/>
        <v>E</v>
      </c>
    </row>
    <row r="80">
      <c r="A80" s="125" t="s">
        <v>206</v>
      </c>
      <c r="B80" s="247">
        <f>'Result. Regiões'!CV66</f>
        <v>9.44995415</v>
      </c>
      <c r="C80" s="247">
        <f>'Result. Redesenho'!CV66</f>
        <v>7.3593035</v>
      </c>
      <c r="E80" s="86" t="str">
        <f t="shared" si="3"/>
        <v>Ribas do Rio Pardo</v>
      </c>
      <c r="F80" s="87" t="s">
        <v>136</v>
      </c>
      <c r="G80" s="257" t="str">
        <f t="shared" si="4"/>
        <v>B</v>
      </c>
      <c r="H80" s="39"/>
      <c r="I80" s="127" t="str">
        <f t="shared" si="5"/>
        <v>Ribas do Rio Pardo</v>
      </c>
      <c r="J80" s="128" t="s">
        <v>138</v>
      </c>
      <c r="K80" s="103" t="str">
        <f t="shared" si="6"/>
        <v>B</v>
      </c>
    </row>
    <row r="81">
      <c r="A81" s="125" t="s">
        <v>207</v>
      </c>
      <c r="B81" s="248">
        <f>'Result. Regiões'!CV67</f>
        <v>24.423046</v>
      </c>
      <c r="C81" s="248">
        <f>'Result. Redesenho'!CV67</f>
        <v>24.423046</v>
      </c>
      <c r="E81" s="134" t="str">
        <f t="shared" si="3"/>
        <v>Rio Brilhante</v>
      </c>
      <c r="F81" s="89" t="s">
        <v>148</v>
      </c>
      <c r="G81" s="258" t="str">
        <f t="shared" si="4"/>
        <v>C</v>
      </c>
      <c r="H81" s="39"/>
      <c r="I81" s="132" t="str">
        <f t="shared" si="5"/>
        <v>Rio Brilhante</v>
      </c>
      <c r="J81" s="133" t="s">
        <v>143</v>
      </c>
      <c r="K81" s="91" t="str">
        <f t="shared" si="6"/>
        <v>C</v>
      </c>
    </row>
    <row r="82">
      <c r="A82" s="132" t="s">
        <v>208</v>
      </c>
      <c r="B82" s="246">
        <f>'Result. Regiões'!CV68</f>
        <v>9.44995415</v>
      </c>
      <c r="C82" s="246">
        <f>'Result. Redesenho'!CV68</f>
        <v>41.43986025</v>
      </c>
      <c r="E82" s="86" t="str">
        <f t="shared" si="3"/>
        <v>Rio Negro</v>
      </c>
      <c r="F82" s="87" t="s">
        <v>136</v>
      </c>
      <c r="G82" s="257" t="str">
        <f t="shared" si="4"/>
        <v>B</v>
      </c>
      <c r="H82" s="39"/>
      <c r="I82" s="125" t="str">
        <f t="shared" si="5"/>
        <v>Rio Negro</v>
      </c>
      <c r="J82" s="126" t="s">
        <v>141</v>
      </c>
      <c r="K82" s="80" t="str">
        <f t="shared" si="6"/>
        <v>D</v>
      </c>
    </row>
    <row r="83">
      <c r="A83" s="125" t="s">
        <v>209</v>
      </c>
      <c r="B83" s="247">
        <f>'Result. Regiões'!CV69</f>
        <v>52.60759045</v>
      </c>
      <c r="C83" s="247">
        <f>'Result. Redesenho'!CV69</f>
        <v>41.43986025</v>
      </c>
      <c r="E83" s="86" t="str">
        <f t="shared" si="3"/>
        <v>Rio Verde de Mato Grosso</v>
      </c>
      <c r="F83" s="87" t="s">
        <v>140</v>
      </c>
      <c r="G83" s="257" t="str">
        <f t="shared" si="4"/>
        <v>E</v>
      </c>
      <c r="H83" s="39"/>
      <c r="I83" s="121" t="str">
        <f t="shared" si="5"/>
        <v>Rio Verde de Mato Grosso</v>
      </c>
      <c r="J83" s="126" t="s">
        <v>141</v>
      </c>
      <c r="K83" s="80" t="str">
        <f t="shared" si="6"/>
        <v>D</v>
      </c>
    </row>
    <row r="84">
      <c r="A84" s="121" t="s">
        <v>210</v>
      </c>
      <c r="B84" s="247">
        <f>'Result. Regiões'!CV70</f>
        <v>9.44995415</v>
      </c>
      <c r="C84" s="247">
        <f>'Result. Redesenho'!CV70</f>
        <v>7.3593035</v>
      </c>
      <c r="E84" s="86" t="str">
        <f t="shared" si="3"/>
        <v>Rochedo</v>
      </c>
      <c r="F84" s="87" t="s">
        <v>136</v>
      </c>
      <c r="G84" s="257" t="str">
        <f t="shared" si="4"/>
        <v>B</v>
      </c>
      <c r="H84" s="39"/>
      <c r="I84" s="121" t="str">
        <f t="shared" si="5"/>
        <v>Rochedo</v>
      </c>
      <c r="J84" s="126" t="s">
        <v>138</v>
      </c>
      <c r="K84" s="80" t="str">
        <f t="shared" si="6"/>
        <v>B</v>
      </c>
    </row>
    <row r="85">
      <c r="A85" s="125" t="s">
        <v>211</v>
      </c>
      <c r="B85" s="247">
        <f>'Result. Regiões'!CV71</f>
        <v>22.09378785</v>
      </c>
      <c r="C85" s="247">
        <f>'Result. Redesenho'!CV71</f>
        <v>22.89312325</v>
      </c>
      <c r="E85" s="86" t="str">
        <f t="shared" si="3"/>
        <v>Santa Rita do Pardo</v>
      </c>
      <c r="F85" s="87" t="s">
        <v>134</v>
      </c>
      <c r="G85" s="257" t="str">
        <f t="shared" si="4"/>
        <v>C</v>
      </c>
      <c r="H85" s="39"/>
      <c r="I85" s="121" t="str">
        <f t="shared" si="5"/>
        <v>Santa Rita do Pardo</v>
      </c>
      <c r="J85" s="126" t="s">
        <v>135</v>
      </c>
      <c r="K85" s="80" t="str">
        <f t="shared" si="6"/>
        <v>C</v>
      </c>
    </row>
    <row r="86">
      <c r="A86" s="125" t="s">
        <v>212</v>
      </c>
      <c r="B86" s="247">
        <f>'Result. Regiões'!CV72</f>
        <v>9.44995415</v>
      </c>
      <c r="C86" s="247">
        <f>'Result. Redesenho'!CV72</f>
        <v>41.43986025</v>
      </c>
      <c r="E86" s="86" t="str">
        <f t="shared" si="3"/>
        <v>São Gabriel do Oeste</v>
      </c>
      <c r="F86" s="87" t="s">
        <v>136</v>
      </c>
      <c r="G86" s="257" t="str">
        <f t="shared" si="4"/>
        <v>B</v>
      </c>
      <c r="H86" s="39"/>
      <c r="I86" s="121" t="str">
        <f t="shared" si="5"/>
        <v>São Gabriel do Oeste</v>
      </c>
      <c r="J86" s="126" t="s">
        <v>141</v>
      </c>
      <c r="K86" s="80" t="str">
        <f t="shared" si="6"/>
        <v>D</v>
      </c>
    </row>
    <row r="87">
      <c r="A87" s="125" t="s">
        <v>213</v>
      </c>
      <c r="B87" s="247">
        <f>'Result. Regiões'!CV73</f>
        <v>22.09534885</v>
      </c>
      <c r="C87" s="247">
        <f>'Result. Redesenho'!CV73</f>
        <v>22.89312325</v>
      </c>
      <c r="E87" s="86" t="str">
        <f t="shared" si="3"/>
        <v>Selvíria</v>
      </c>
      <c r="F87" s="87" t="s">
        <v>134</v>
      </c>
      <c r="G87" s="257" t="str">
        <f t="shared" si="4"/>
        <v>C</v>
      </c>
      <c r="H87" s="39"/>
      <c r="I87" s="125" t="str">
        <f t="shared" si="5"/>
        <v>Selvíria</v>
      </c>
      <c r="J87" s="126" t="s">
        <v>135</v>
      </c>
      <c r="K87" s="80" t="str">
        <f t="shared" si="6"/>
        <v>C</v>
      </c>
    </row>
    <row r="88">
      <c r="A88" s="125" t="s">
        <v>214</v>
      </c>
      <c r="B88" s="247">
        <f>'Result. Regiões'!CV74</f>
        <v>39.34163225</v>
      </c>
      <c r="C88" s="247">
        <f>'Result. Redesenho'!CV74</f>
        <v>38.54916775</v>
      </c>
      <c r="E88" s="86" t="str">
        <f t="shared" si="3"/>
        <v>Sete Quedas</v>
      </c>
      <c r="F88" s="87" t="s">
        <v>145</v>
      </c>
      <c r="G88" s="257" t="str">
        <f t="shared" si="4"/>
        <v>D</v>
      </c>
      <c r="H88" s="39"/>
      <c r="I88" s="125" t="str">
        <f t="shared" si="5"/>
        <v>Sete Quedas</v>
      </c>
      <c r="J88" s="126" t="s">
        <v>146</v>
      </c>
      <c r="K88" s="80" t="str">
        <f t="shared" si="6"/>
        <v>D</v>
      </c>
    </row>
    <row r="89">
      <c r="A89" s="127" t="s">
        <v>215</v>
      </c>
      <c r="B89" s="248">
        <f>'Result. Regiões'!CV75</f>
        <v>9.44995415</v>
      </c>
      <c r="C89" s="248">
        <f>'Result. Redesenho'!CV75</f>
        <v>7.3593035</v>
      </c>
      <c r="E89" s="86" t="str">
        <f t="shared" si="3"/>
        <v>Sidrolândia</v>
      </c>
      <c r="F89" s="87" t="s">
        <v>136</v>
      </c>
      <c r="G89" s="257" t="str">
        <f t="shared" si="4"/>
        <v>B</v>
      </c>
      <c r="H89" s="39"/>
      <c r="I89" s="125" t="str">
        <f t="shared" si="5"/>
        <v>Sidrolândia</v>
      </c>
      <c r="J89" s="126" t="s">
        <v>138</v>
      </c>
      <c r="K89" s="80" t="str">
        <f t="shared" si="6"/>
        <v>B</v>
      </c>
    </row>
    <row r="90">
      <c r="A90" s="125" t="s">
        <v>216</v>
      </c>
      <c r="B90" s="247">
        <f>'Result. Regiões'!CV76</f>
        <v>52.60759045</v>
      </c>
      <c r="C90" s="247">
        <f>'Result. Redesenho'!CV76</f>
        <v>41.43986025</v>
      </c>
      <c r="E90" s="135" t="str">
        <f t="shared" si="3"/>
        <v>Sonora</v>
      </c>
      <c r="F90" s="90" t="s">
        <v>140</v>
      </c>
      <c r="G90" s="256" t="str">
        <f t="shared" si="4"/>
        <v>E</v>
      </c>
      <c r="H90" s="39"/>
      <c r="I90" s="125" t="str">
        <f t="shared" si="5"/>
        <v>Sonora</v>
      </c>
      <c r="J90" s="126" t="s">
        <v>141</v>
      </c>
      <c r="K90" s="80" t="str">
        <f t="shared" si="6"/>
        <v>D</v>
      </c>
    </row>
    <row r="91">
      <c r="A91" s="125" t="s">
        <v>217</v>
      </c>
      <c r="B91" s="247">
        <f>'Result. Regiões'!CV77</f>
        <v>39.34163225</v>
      </c>
      <c r="C91" s="247">
        <f>'Result. Redesenho'!CV77</f>
        <v>38.54916775</v>
      </c>
      <c r="E91" s="84" t="str">
        <f t="shared" si="3"/>
        <v>Tacuru</v>
      </c>
      <c r="F91" s="87" t="s">
        <v>145</v>
      </c>
      <c r="G91" s="257" t="str">
        <f t="shared" si="4"/>
        <v>D</v>
      </c>
      <c r="H91" s="39"/>
      <c r="I91" s="125" t="str">
        <f t="shared" si="5"/>
        <v>Tacuru</v>
      </c>
      <c r="J91" s="126" t="s">
        <v>146</v>
      </c>
      <c r="K91" s="80" t="str">
        <f t="shared" si="6"/>
        <v>D</v>
      </c>
    </row>
    <row r="92">
      <c r="A92" s="125" t="s">
        <v>218</v>
      </c>
      <c r="B92" s="247">
        <f>'Result. Regiões'!CV78</f>
        <v>43.28944605</v>
      </c>
      <c r="C92" s="247">
        <f>'Result. Redesenho'!CV78</f>
        <v>43.28944605</v>
      </c>
      <c r="E92" s="84" t="str">
        <f t="shared" si="3"/>
        <v>Taquarussu</v>
      </c>
      <c r="F92" s="87" t="s">
        <v>151</v>
      </c>
      <c r="G92" s="257" t="str">
        <f t="shared" si="4"/>
        <v>D</v>
      </c>
      <c r="H92" s="39"/>
      <c r="I92" s="125" t="str">
        <f t="shared" si="5"/>
        <v>Taquarussu</v>
      </c>
      <c r="J92" s="126" t="s">
        <v>152</v>
      </c>
      <c r="K92" s="80" t="str">
        <f t="shared" si="6"/>
        <v>D</v>
      </c>
    </row>
    <row r="93">
      <c r="A93" s="125" t="s">
        <v>219</v>
      </c>
      <c r="B93" s="247">
        <f>'Result. Regiões'!CV79</f>
        <v>9.44995415</v>
      </c>
      <c r="C93" s="247">
        <f>'Result. Redesenho'!CV79</f>
        <v>7.3593035</v>
      </c>
      <c r="E93" s="84" t="str">
        <f t="shared" si="3"/>
        <v>Terenos</v>
      </c>
      <c r="F93" s="87" t="s">
        <v>136</v>
      </c>
      <c r="G93" s="257" t="str">
        <f t="shared" si="4"/>
        <v>B</v>
      </c>
      <c r="H93" s="39"/>
      <c r="I93" s="125" t="str">
        <f t="shared" si="5"/>
        <v>Terenos</v>
      </c>
      <c r="J93" s="126" t="s">
        <v>138</v>
      </c>
      <c r="K93" s="80" t="str">
        <f t="shared" si="6"/>
        <v>B</v>
      </c>
    </row>
    <row r="94">
      <c r="A94" s="125" t="s">
        <v>134</v>
      </c>
      <c r="B94" s="247">
        <f>'Result. Regiões'!CV80</f>
        <v>22.09378785</v>
      </c>
      <c r="C94" s="247">
        <f>'Result. Redesenho'!CV80</f>
        <v>22.89312325</v>
      </c>
      <c r="E94" s="84" t="str">
        <f t="shared" si="3"/>
        <v>Três Lagoas</v>
      </c>
      <c r="F94" s="87" t="s">
        <v>134</v>
      </c>
      <c r="G94" s="257" t="str">
        <f t="shared" si="4"/>
        <v>C</v>
      </c>
      <c r="H94" s="39"/>
      <c r="I94" s="125" t="str">
        <f t="shared" si="5"/>
        <v>Três Lagoas</v>
      </c>
      <c r="J94" s="126" t="s">
        <v>135</v>
      </c>
      <c r="K94" s="80" t="str">
        <f t="shared" si="6"/>
        <v>C</v>
      </c>
    </row>
    <row r="95">
      <c r="A95" s="127" t="s">
        <v>220</v>
      </c>
      <c r="B95" s="248">
        <f>'Result. Regiões'!CV81</f>
        <v>24.423046</v>
      </c>
      <c r="C95" s="248">
        <f>'Result. Redesenho'!CV81</f>
        <v>24.423046</v>
      </c>
      <c r="E95" s="134" t="str">
        <f t="shared" si="3"/>
        <v>Vicentina</v>
      </c>
      <c r="F95" s="89" t="s">
        <v>148</v>
      </c>
      <c r="G95" s="258" t="str">
        <f t="shared" si="4"/>
        <v>C</v>
      </c>
      <c r="H95" s="39"/>
      <c r="I95" s="127" t="str">
        <f t="shared" si="5"/>
        <v>Vicentina</v>
      </c>
      <c r="J95" s="128" t="s">
        <v>143</v>
      </c>
      <c r="K95" s="103" t="str">
        <f t="shared" si="6"/>
        <v>C</v>
      </c>
    </row>
  </sheetData>
  <mergeCells count="12">
    <mergeCell ref="I9:J10"/>
    <mergeCell ref="K9:L10"/>
    <mergeCell ref="M14:P14"/>
    <mergeCell ref="E15:G15"/>
    <mergeCell ref="I15:K15"/>
    <mergeCell ref="A1:Q4"/>
    <mergeCell ref="E7:F10"/>
    <mergeCell ref="G7:L7"/>
    <mergeCell ref="G8:H8"/>
    <mergeCell ref="I8:J8"/>
    <mergeCell ref="K8:L8"/>
    <mergeCell ref="G9:H10"/>
  </mergeCells>
  <conditionalFormatting sqref="N16:N26 P16:P26 G17:G95 K17:K95">
    <cfRule type="containsText" dxfId="3" priority="1" operator="containsText" text="D">
      <formula>NOT(ISERROR(SEARCH(("D"),(N16))))</formula>
    </cfRule>
  </conditionalFormatting>
  <conditionalFormatting sqref="N16:N26 P16:P26 B17:C95 G17:G95 K17:K95">
    <cfRule type="containsText" dxfId="0" priority="2" operator="containsText" text="A">
      <formula>NOT(ISERROR(SEARCH(("A"),(N16))))</formula>
    </cfRule>
  </conditionalFormatting>
  <conditionalFormatting sqref="N16:N26 P16:P26 B17:C95 G17:G95 K17:K95">
    <cfRule type="containsText" dxfId="1" priority="3" operator="containsText" text="B">
      <formula>NOT(ISERROR(SEARCH(("B"),(N16))))</formula>
    </cfRule>
  </conditionalFormatting>
  <conditionalFormatting sqref="N16:N26 P16:P26 B17:C95 G17:G95 K17:K95">
    <cfRule type="containsText" dxfId="2" priority="4" operator="containsText" text="C">
      <formula>NOT(ISERROR(SEARCH(("C"),(N16))))</formula>
    </cfRule>
  </conditionalFormatting>
  <conditionalFormatting sqref="N16:N26 P16:P26 G17:G95 K17:K95">
    <cfRule type="containsText" dxfId="6" priority="5" operator="containsText" text="F">
      <formula>NOT(ISERROR(SEARCH(("F"),(N16))))</formula>
    </cfRule>
  </conditionalFormatting>
  <conditionalFormatting sqref="N16:P26 G17:G95 K17:K95">
    <cfRule type="colorScale" priority="6">
      <colorScale>
        <cfvo type="min"/>
        <cfvo type="max"/>
        <color rgb="FFFFFFFF"/>
        <color rgb="FF57BB8A"/>
      </colorScale>
    </cfRule>
  </conditionalFormatting>
  <conditionalFormatting sqref="B17:C95">
    <cfRule type="colorScale" priority="7">
      <colorScale>
        <cfvo type="min"/>
        <cfvo type="max"/>
        <color rgb="FFFFFFFF"/>
        <color rgb="FFE67C73"/>
      </colorScale>
    </cfRule>
  </conditionalFormatting>
  <conditionalFormatting sqref="B17:C95">
    <cfRule type="colorScale" priority="8">
      <colorScale>
        <cfvo type="min"/>
        <cfvo type="max"/>
        <color rgb="FFFFFFFF"/>
        <color rgb="FFE67C73"/>
      </colorScale>
    </cfRule>
  </conditionalFormatting>
  <conditionalFormatting sqref="N16:N26 P16:P26 B17:C95 G17:G95 K17:K95">
    <cfRule type="containsText" dxfId="2" priority="9" operator="containsText" text="D">
      <formula>NOT(ISERROR(SEARCH(("D"),(N16))))</formula>
    </cfRule>
  </conditionalFormatting>
  <conditionalFormatting sqref="N16:N26 P16:P26 B17:C95 G17:G95 K17:K95">
    <cfRule type="containsText" dxfId="4" priority="10" operator="containsText" text="E">
      <formula>NOT(ISERROR(SEARCH(("E"),(N16))))</formula>
    </cfRule>
  </conditionalFormatting>
  <conditionalFormatting sqref="M16:M26 O16:O26 E17:E95 I17:I95 A36">
    <cfRule type="containsText" dxfId="5" priority="11" operator="containsText" text="Campo Grande">
      <formula>NOT(ISERROR(SEARCH(("Campo Grande"),(M16))))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7C7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8.13"/>
    <col customWidth="1" min="7" max="8" width="12.5"/>
    <col customWidth="1" min="10" max="10" width="15.5"/>
    <col customWidth="1" min="11" max="12" width="12.5"/>
  </cols>
  <sheetData>
    <row r="1">
      <c r="A1" s="35" t="s">
        <v>8</v>
      </c>
    </row>
    <row r="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>
      <c r="A6" s="145"/>
      <c r="B6" s="145"/>
      <c r="C6" s="39"/>
      <c r="D6" s="39"/>
      <c r="E6" s="235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ht="18.0" customHeight="1">
      <c r="A7" s="122"/>
      <c r="B7" s="122"/>
      <c r="C7" s="147"/>
      <c r="E7" s="180" t="s">
        <v>104</v>
      </c>
      <c r="F7" s="41"/>
      <c r="G7" s="41"/>
      <c r="H7" s="41"/>
      <c r="I7" s="41"/>
      <c r="J7" s="41"/>
      <c r="K7" s="41"/>
      <c r="L7" s="42"/>
    </row>
    <row r="8">
      <c r="A8" s="122"/>
      <c r="B8" s="122"/>
      <c r="E8" s="237">
        <v>0.1</v>
      </c>
      <c r="F8" s="42"/>
      <c r="G8" s="237">
        <v>0.5</v>
      </c>
      <c r="H8" s="42"/>
      <c r="I8" s="237">
        <v>0.4</v>
      </c>
      <c r="J8" s="42"/>
      <c r="K8" s="237">
        <f>SUM(E8:J8)</f>
        <v>1</v>
      </c>
      <c r="L8" s="42"/>
    </row>
    <row r="9" ht="19.5" customHeight="1">
      <c r="A9" s="122"/>
      <c r="B9" s="122"/>
      <c r="E9" s="238" t="s">
        <v>246</v>
      </c>
      <c r="F9" s="64"/>
      <c r="G9" s="238" t="s">
        <v>247</v>
      </c>
      <c r="H9" s="64"/>
      <c r="I9" s="238" t="s">
        <v>248</v>
      </c>
      <c r="J9" s="64"/>
      <c r="K9" s="250" t="s">
        <v>245</v>
      </c>
      <c r="L9" s="64"/>
    </row>
    <row r="10" ht="19.5" customHeight="1">
      <c r="A10" s="122"/>
      <c r="B10" s="122"/>
      <c r="E10" s="183"/>
      <c r="F10" s="56"/>
      <c r="G10" s="183"/>
      <c r="H10" s="56"/>
      <c r="I10" s="183"/>
      <c r="J10" s="56"/>
      <c r="K10" s="183"/>
      <c r="L10" s="56"/>
    </row>
    <row r="11" ht="17.25" customHeight="1">
      <c r="A11" s="122"/>
      <c r="B11" s="122"/>
      <c r="C11" s="239"/>
      <c r="D11" s="239"/>
      <c r="E11" s="239"/>
      <c r="F11" s="239"/>
      <c r="G11" s="239"/>
      <c r="H11" s="185"/>
      <c r="I11" s="240"/>
      <c r="J11" s="241"/>
      <c r="K11" s="240"/>
      <c r="L11" s="242"/>
      <c r="M11" s="122"/>
      <c r="N11" s="122"/>
      <c r="O11" s="47"/>
      <c r="P11" s="47"/>
    </row>
    <row r="12">
      <c r="A12" s="187" t="s">
        <v>239</v>
      </c>
      <c r="B12" s="187" t="s">
        <v>240</v>
      </c>
      <c r="C12" s="243">
        <f>L12-2*J12</f>
        <v>-1.718880412</v>
      </c>
      <c r="D12" s="243">
        <f>L12-J12</f>
        <v>-0.8594402059</v>
      </c>
      <c r="E12" s="243">
        <f>L12</f>
        <v>0</v>
      </c>
      <c r="F12" s="243">
        <f>L12+J12</f>
        <v>0.8594402059</v>
      </c>
      <c r="G12" s="243">
        <f>L12+2*J12</f>
        <v>1.718880412</v>
      </c>
      <c r="H12" s="189"/>
      <c r="I12" s="244" t="s">
        <v>115</v>
      </c>
      <c r="J12" s="245">
        <f>STDEV(B17:B95)</f>
        <v>0.8594402059</v>
      </c>
      <c r="K12" s="244" t="s">
        <v>116</v>
      </c>
      <c r="L12" s="245">
        <f t="shared" ref="L12:L13" si="1">AVERAGE(B$17:B$95)</f>
        <v>0</v>
      </c>
      <c r="M12" s="187"/>
      <c r="N12" s="187"/>
      <c r="O12" s="191"/>
      <c r="P12" s="191"/>
    </row>
    <row r="13">
      <c r="A13" s="187" t="s">
        <v>241</v>
      </c>
      <c r="B13" s="187" t="s">
        <v>242</v>
      </c>
      <c r="C13" s="243">
        <v>-1.7261712197410568</v>
      </c>
      <c r="D13" s="243">
        <v>-0.8630856098705282</v>
      </c>
      <c r="E13" s="243">
        <v>2.9512257616618085E-16</v>
      </c>
      <c r="F13" s="243">
        <v>0.8630856098705288</v>
      </c>
      <c r="G13" s="243">
        <v>1.7261712197410573</v>
      </c>
      <c r="H13" s="189"/>
      <c r="I13" s="244" t="s">
        <v>115</v>
      </c>
      <c r="J13" s="245">
        <v>0.8630856098705285</v>
      </c>
      <c r="K13" s="244" t="s">
        <v>116</v>
      </c>
      <c r="L13" s="245">
        <f t="shared" si="1"/>
        <v>0</v>
      </c>
      <c r="M13" s="259"/>
      <c r="N13" s="259"/>
      <c r="O13" s="191"/>
      <c r="P13" s="191"/>
    </row>
    <row r="14">
      <c r="L14" s="58" t="s">
        <v>121</v>
      </c>
      <c r="M14" s="41"/>
      <c r="N14" s="41"/>
      <c r="O14" s="42"/>
      <c r="P14" s="47"/>
    </row>
    <row r="15" ht="19.5" customHeight="1">
      <c r="A15" s="145"/>
      <c r="B15" s="260"/>
      <c r="C15" s="261"/>
      <c r="D15" s="62" t="s">
        <v>122</v>
      </c>
      <c r="E15" s="63"/>
      <c r="F15" s="64"/>
      <c r="G15" s="39"/>
      <c r="H15" s="58" t="s">
        <v>123</v>
      </c>
      <c r="I15" s="41"/>
      <c r="J15" s="42"/>
      <c r="L15" s="65" t="s">
        <v>124</v>
      </c>
      <c r="M15" s="66" t="s">
        <v>125</v>
      </c>
      <c r="N15" s="65" t="s">
        <v>126</v>
      </c>
      <c r="O15" s="66" t="s">
        <v>125</v>
      </c>
      <c r="P15" s="67"/>
    </row>
    <row r="16">
      <c r="A16" s="252" t="s">
        <v>23</v>
      </c>
      <c r="B16" s="253" t="s">
        <v>127</v>
      </c>
      <c r="C16" s="262"/>
      <c r="D16" s="70" t="s">
        <v>23</v>
      </c>
      <c r="E16" s="68" t="s">
        <v>128</v>
      </c>
      <c r="F16" s="71" t="s">
        <v>127</v>
      </c>
      <c r="G16" s="39"/>
      <c r="H16" s="70" t="s">
        <v>23</v>
      </c>
      <c r="I16" s="68" t="s">
        <v>238</v>
      </c>
      <c r="J16" s="71" t="s">
        <v>127</v>
      </c>
      <c r="L16" s="72" t="s">
        <v>130</v>
      </c>
      <c r="M16" s="73" t="str">
        <f t="shared" ref="M16:M26" si="2">VLOOKUP(L16,$B$97:$C$176,2,0)</f>
        <v>D</v>
      </c>
      <c r="N16" s="74" t="s">
        <v>132</v>
      </c>
      <c r="O16" s="73" t="str">
        <f t="shared" ref="O16:O24" si="3">VLOOKUP(N16,$H$98:$I$176,2,0)</f>
        <v>D</v>
      </c>
      <c r="P16" s="75"/>
    </row>
    <row r="17">
      <c r="A17" s="132" t="s">
        <v>133</v>
      </c>
      <c r="B17" s="246">
        <f>'Result. Regiões'!DH3</f>
        <v>-0.09447191905</v>
      </c>
      <c r="C17" s="263"/>
      <c r="D17" s="86" t="str">
        <f t="shared" ref="D17:D95" si="4">A17</f>
        <v>Água Clara</v>
      </c>
      <c r="E17" s="45" t="s">
        <v>134</v>
      </c>
      <c r="F17" s="170" t="str">
        <f t="shared" ref="F17:F95" si="5">IF(B17&lt;=$C$12,"A",IF(B17&lt;=$D$12,"B",IF(B17&lt;=$E$12,"C",IF(B17&lt;=$F$12,"D",IF(B17&lt;=$G$12,"E","F")))))</f>
        <v>C</v>
      </c>
      <c r="G17" s="104"/>
      <c r="H17" s="132" t="str">
        <f t="shared" ref="H17:H95" si="6">A17</f>
        <v>Água Clara</v>
      </c>
      <c r="I17" s="133" t="s">
        <v>135</v>
      </c>
      <c r="J17" s="199" t="str">
        <f t="shared" ref="J17:J95" si="7">IF(B17&lt;=$C$12,"A",IF(B17&lt;=$D$12,"B",IF(B17&lt;=$E$12,"C",IF(B17&lt;=$F$12,"D",IF(B17&lt;=$G$12,"E","F")))))</f>
        <v>C</v>
      </c>
      <c r="L17" s="81" t="s">
        <v>136</v>
      </c>
      <c r="M17" s="73" t="str">
        <f t="shared" si="2"/>
        <v>C</v>
      </c>
      <c r="N17" s="83" t="s">
        <v>138</v>
      </c>
      <c r="O17" s="73" t="str">
        <f t="shared" si="3"/>
        <v>C</v>
      </c>
      <c r="P17" s="75"/>
    </row>
    <row r="18">
      <c r="A18" s="125" t="s">
        <v>139</v>
      </c>
      <c r="B18" s="247">
        <f>'Result. Regiões'!DH4</f>
        <v>1.417334067</v>
      </c>
      <c r="C18" s="263"/>
      <c r="D18" s="86" t="str">
        <f t="shared" si="4"/>
        <v>Alcinópolis</v>
      </c>
      <c r="E18" s="45" t="s">
        <v>140</v>
      </c>
      <c r="F18" s="168" t="str">
        <f t="shared" si="5"/>
        <v>E</v>
      </c>
      <c r="G18" s="39"/>
      <c r="H18" s="125" t="str">
        <f t="shared" si="6"/>
        <v>Alcinópolis</v>
      </c>
      <c r="I18" s="126" t="s">
        <v>141</v>
      </c>
      <c r="J18" s="202" t="str">
        <f t="shared" si="7"/>
        <v>E</v>
      </c>
      <c r="L18" s="81" t="s">
        <v>142</v>
      </c>
      <c r="M18" s="73" t="str">
        <f t="shared" si="2"/>
        <v>E</v>
      </c>
      <c r="N18" s="83" t="s">
        <v>143</v>
      </c>
      <c r="O18" s="73" t="str">
        <f t="shared" si="3"/>
        <v>B</v>
      </c>
      <c r="P18" s="75"/>
    </row>
    <row r="19">
      <c r="A19" s="125" t="s">
        <v>144</v>
      </c>
      <c r="B19" s="247">
        <f>'Result. Regiões'!DH5</f>
        <v>0.1851906533</v>
      </c>
      <c r="C19" s="263"/>
      <c r="D19" s="86" t="str">
        <f t="shared" si="4"/>
        <v>Amambai</v>
      </c>
      <c r="E19" s="45" t="s">
        <v>145</v>
      </c>
      <c r="F19" s="168" t="str">
        <f t="shared" si="5"/>
        <v>D</v>
      </c>
      <c r="G19" s="39"/>
      <c r="H19" s="125" t="str">
        <f t="shared" si="6"/>
        <v>Amambai</v>
      </c>
      <c r="I19" s="126" t="s">
        <v>146</v>
      </c>
      <c r="J19" s="202" t="str">
        <f t="shared" si="7"/>
        <v>D</v>
      </c>
      <c r="L19" s="81" t="s">
        <v>140</v>
      </c>
      <c r="M19" s="73" t="str">
        <f t="shared" si="2"/>
        <v>E</v>
      </c>
      <c r="N19" s="83" t="s">
        <v>135</v>
      </c>
      <c r="O19" s="73" t="str">
        <f t="shared" si="3"/>
        <v>C</v>
      </c>
      <c r="P19" s="75"/>
    </row>
    <row r="20">
      <c r="A20" s="125" t="s">
        <v>147</v>
      </c>
      <c r="B20" s="247">
        <f>'Result. Regiões'!DH6</f>
        <v>0.1979425765</v>
      </c>
      <c r="C20" s="263"/>
      <c r="D20" s="84" t="str">
        <f t="shared" si="4"/>
        <v>Anastácio</v>
      </c>
      <c r="E20" s="87" t="s">
        <v>130</v>
      </c>
      <c r="F20" s="168" t="str">
        <f t="shared" si="5"/>
        <v>D</v>
      </c>
      <c r="G20" s="39"/>
      <c r="H20" s="125" t="str">
        <f t="shared" si="6"/>
        <v>Anastácio</v>
      </c>
      <c r="I20" s="126" t="s">
        <v>132</v>
      </c>
      <c r="J20" s="202" t="str">
        <f t="shared" si="7"/>
        <v>D</v>
      </c>
      <c r="L20" s="81" t="s">
        <v>148</v>
      </c>
      <c r="M20" s="73" t="str">
        <f t="shared" si="2"/>
        <v>B</v>
      </c>
      <c r="N20" s="83" t="s">
        <v>149</v>
      </c>
      <c r="O20" s="73" t="str">
        <f t="shared" si="3"/>
        <v>D</v>
      </c>
      <c r="P20" s="75"/>
    </row>
    <row r="21">
      <c r="A21" s="125" t="s">
        <v>150</v>
      </c>
      <c r="B21" s="247">
        <f>'Result. Regiões'!DH7</f>
        <v>-0.066672146</v>
      </c>
      <c r="C21" s="263"/>
      <c r="D21" s="84" t="str">
        <f t="shared" si="4"/>
        <v>Anaurilândia</v>
      </c>
      <c r="E21" s="87" t="s">
        <v>151</v>
      </c>
      <c r="F21" s="168" t="str">
        <f t="shared" si="5"/>
        <v>C</v>
      </c>
      <c r="G21" s="39"/>
      <c r="H21" s="125" t="str">
        <f t="shared" si="6"/>
        <v>Anaurilândia</v>
      </c>
      <c r="I21" s="126" t="s">
        <v>152</v>
      </c>
      <c r="J21" s="202" t="str">
        <f t="shared" si="7"/>
        <v>C</v>
      </c>
      <c r="L21" s="81" t="s">
        <v>153</v>
      </c>
      <c r="M21" s="73" t="str">
        <f t="shared" si="2"/>
        <v>E</v>
      </c>
      <c r="N21" s="83" t="s">
        <v>141</v>
      </c>
      <c r="O21" s="73" t="str">
        <f t="shared" si="3"/>
        <v>E</v>
      </c>
      <c r="P21" s="75"/>
    </row>
    <row r="22">
      <c r="A22" s="125" t="s">
        <v>154</v>
      </c>
      <c r="B22" s="248">
        <f>'Result. Regiões'!DH8</f>
        <v>-0.7147062044</v>
      </c>
      <c r="C22" s="263"/>
      <c r="D22" s="100" t="str">
        <f t="shared" si="4"/>
        <v>Angélica</v>
      </c>
      <c r="E22" s="89" t="s">
        <v>151</v>
      </c>
      <c r="F22" s="167" t="str">
        <f t="shared" si="5"/>
        <v>C</v>
      </c>
      <c r="G22" s="39"/>
      <c r="H22" s="125" t="str">
        <f t="shared" si="6"/>
        <v>Angélica</v>
      </c>
      <c r="I22" s="126" t="s">
        <v>152</v>
      </c>
      <c r="J22" s="202" t="str">
        <f t="shared" si="7"/>
        <v>C</v>
      </c>
      <c r="L22" s="81" t="s">
        <v>155</v>
      </c>
      <c r="M22" s="73" t="str">
        <f t="shared" si="2"/>
        <v>D</v>
      </c>
      <c r="N22" s="83" t="s">
        <v>156</v>
      </c>
      <c r="O22" s="73" t="str">
        <f t="shared" si="3"/>
        <v>E</v>
      </c>
      <c r="P22" s="75"/>
    </row>
    <row r="23">
      <c r="A23" s="132" t="s">
        <v>157</v>
      </c>
      <c r="B23" s="247">
        <f>'Result. Regiões'!DH9</f>
        <v>-0.8732267877</v>
      </c>
      <c r="C23" s="263"/>
      <c r="D23" s="84" t="str">
        <f t="shared" si="4"/>
        <v>Antônio João</v>
      </c>
      <c r="E23" s="87" t="s">
        <v>145</v>
      </c>
      <c r="F23" s="168" t="str">
        <f t="shared" si="5"/>
        <v>B</v>
      </c>
      <c r="G23" s="39"/>
      <c r="H23" s="125" t="str">
        <f t="shared" si="6"/>
        <v>Antônio João</v>
      </c>
      <c r="I23" s="126" t="s">
        <v>146</v>
      </c>
      <c r="J23" s="202" t="str">
        <f t="shared" si="7"/>
        <v>B</v>
      </c>
      <c r="L23" s="81" t="s">
        <v>151</v>
      </c>
      <c r="M23" s="73" t="str">
        <f t="shared" si="2"/>
        <v>C</v>
      </c>
      <c r="N23" s="83" t="s">
        <v>152</v>
      </c>
      <c r="O23" s="73" t="str">
        <f t="shared" si="3"/>
        <v>C</v>
      </c>
      <c r="P23" s="75"/>
    </row>
    <row r="24">
      <c r="A24" s="125" t="s">
        <v>158</v>
      </c>
      <c r="B24" s="247">
        <f>'Result. Regiões'!DH10</f>
        <v>-0.4922229438</v>
      </c>
      <c r="C24" s="263"/>
      <c r="D24" s="84" t="str">
        <f t="shared" si="4"/>
        <v>Aparecida do Taboado</v>
      </c>
      <c r="E24" s="87" t="s">
        <v>159</v>
      </c>
      <c r="F24" s="168" t="str">
        <f t="shared" si="5"/>
        <v>C</v>
      </c>
      <c r="G24" s="39"/>
      <c r="H24" s="125" t="str">
        <f t="shared" si="6"/>
        <v>Aparecida do Taboado</v>
      </c>
      <c r="I24" s="126" t="s">
        <v>149</v>
      </c>
      <c r="J24" s="202" t="str">
        <f t="shared" si="7"/>
        <v>C</v>
      </c>
      <c r="L24" s="81" t="s">
        <v>159</v>
      </c>
      <c r="M24" s="73" t="str">
        <f t="shared" si="2"/>
        <v>C</v>
      </c>
      <c r="N24" s="92" t="s">
        <v>146</v>
      </c>
      <c r="O24" s="73" t="str">
        <f t="shared" si="3"/>
        <v>C</v>
      </c>
      <c r="P24" s="94"/>
    </row>
    <row r="25">
      <c r="A25" s="125" t="s">
        <v>130</v>
      </c>
      <c r="B25" s="247">
        <f>'Result. Regiões'!DH11</f>
        <v>0.4798189451</v>
      </c>
      <c r="C25" s="263"/>
      <c r="D25" s="86" t="str">
        <f t="shared" si="4"/>
        <v>Aquidauana</v>
      </c>
      <c r="E25" s="45" t="s">
        <v>130</v>
      </c>
      <c r="F25" s="168" t="str">
        <f t="shared" si="5"/>
        <v>D</v>
      </c>
      <c r="G25" s="39"/>
      <c r="H25" s="125" t="str">
        <f t="shared" si="6"/>
        <v>Aquidauana</v>
      </c>
      <c r="I25" s="126" t="s">
        <v>132</v>
      </c>
      <c r="J25" s="202" t="str">
        <f t="shared" si="7"/>
        <v>D</v>
      </c>
      <c r="L25" s="81" t="s">
        <v>145</v>
      </c>
      <c r="M25" s="73" t="str">
        <f t="shared" si="2"/>
        <v>C</v>
      </c>
      <c r="N25" s="95"/>
      <c r="O25" s="93"/>
      <c r="P25" s="94"/>
    </row>
    <row r="26">
      <c r="A26" s="125" t="s">
        <v>161</v>
      </c>
      <c r="B26" s="247">
        <f>'Result. Regiões'!DH12</f>
        <v>-0.5063196278</v>
      </c>
      <c r="C26" s="263"/>
      <c r="D26" s="84" t="str">
        <f t="shared" si="4"/>
        <v>Aral Moreira</v>
      </c>
      <c r="E26" s="87" t="s">
        <v>145</v>
      </c>
      <c r="F26" s="168" t="str">
        <f t="shared" si="5"/>
        <v>C</v>
      </c>
      <c r="G26" s="39"/>
      <c r="H26" s="125" t="str">
        <f t="shared" si="6"/>
        <v>Aral Moreira</v>
      </c>
      <c r="I26" s="126" t="s">
        <v>146</v>
      </c>
      <c r="J26" s="202" t="str">
        <f t="shared" si="7"/>
        <v>C</v>
      </c>
      <c r="L26" s="96" t="s">
        <v>134</v>
      </c>
      <c r="M26" s="205" t="str">
        <f t="shared" si="2"/>
        <v>C</v>
      </c>
      <c r="N26" s="98"/>
      <c r="O26" s="99"/>
      <c r="P26" s="94"/>
    </row>
    <row r="27">
      <c r="A27" s="125" t="s">
        <v>162</v>
      </c>
      <c r="B27" s="247">
        <f>'Result. Regiões'!DH13</f>
        <v>-0.2401787112</v>
      </c>
      <c r="C27" s="263"/>
      <c r="D27" s="84" t="str">
        <f t="shared" si="4"/>
        <v>Bandeirantes</v>
      </c>
      <c r="E27" s="87" t="s">
        <v>136</v>
      </c>
      <c r="F27" s="168" t="str">
        <f t="shared" si="5"/>
        <v>C</v>
      </c>
      <c r="G27" s="39"/>
      <c r="H27" s="127" t="str">
        <f t="shared" si="6"/>
        <v>Bandeirantes</v>
      </c>
      <c r="I27" s="128" t="s">
        <v>138</v>
      </c>
      <c r="J27" s="204" t="str">
        <f t="shared" si="7"/>
        <v>C</v>
      </c>
    </row>
    <row r="28">
      <c r="A28" s="125" t="s">
        <v>163</v>
      </c>
      <c r="B28" s="247">
        <f>'Result. Regiões'!DH14</f>
        <v>-0.1883366994</v>
      </c>
      <c r="C28" s="263"/>
      <c r="D28" s="84" t="str">
        <f t="shared" si="4"/>
        <v>Bataguassu</v>
      </c>
      <c r="E28" s="87" t="s">
        <v>134</v>
      </c>
      <c r="F28" s="168" t="str">
        <f t="shared" si="5"/>
        <v>C</v>
      </c>
      <c r="G28" s="39"/>
      <c r="H28" s="132" t="str">
        <f t="shared" si="6"/>
        <v>Bataguassu</v>
      </c>
      <c r="I28" s="133" t="s">
        <v>135</v>
      </c>
      <c r="J28" s="201" t="str">
        <f t="shared" si="7"/>
        <v>C</v>
      </c>
    </row>
    <row r="29">
      <c r="A29" s="125" t="s">
        <v>164</v>
      </c>
      <c r="B29" s="247">
        <f>'Result. Regiões'!DH15</f>
        <v>-0.1648323431</v>
      </c>
      <c r="C29" s="263"/>
      <c r="D29" s="84" t="str">
        <f t="shared" si="4"/>
        <v>Batayporã</v>
      </c>
      <c r="E29" s="87" t="s">
        <v>151</v>
      </c>
      <c r="F29" s="168" t="str">
        <f t="shared" si="5"/>
        <v>C</v>
      </c>
      <c r="G29" s="39"/>
      <c r="H29" s="125" t="str">
        <f t="shared" si="6"/>
        <v>Batayporã</v>
      </c>
      <c r="I29" s="126" t="s">
        <v>152</v>
      </c>
      <c r="J29" s="201" t="str">
        <f t="shared" si="7"/>
        <v>C</v>
      </c>
    </row>
    <row r="30">
      <c r="A30" s="125" t="s">
        <v>165</v>
      </c>
      <c r="B30" s="247">
        <f>'Result. Regiões'!DH16</f>
        <v>1.149934226</v>
      </c>
      <c r="C30" s="263"/>
      <c r="D30" s="84" t="str">
        <f t="shared" si="4"/>
        <v>Bela Vista</v>
      </c>
      <c r="E30" s="87" t="s">
        <v>153</v>
      </c>
      <c r="F30" s="168" t="str">
        <f t="shared" si="5"/>
        <v>E</v>
      </c>
      <c r="G30" s="39"/>
      <c r="H30" s="125" t="str">
        <f t="shared" si="6"/>
        <v>Bela Vista</v>
      </c>
      <c r="I30" s="126" t="s">
        <v>132</v>
      </c>
      <c r="J30" s="201" t="str">
        <f t="shared" si="7"/>
        <v>E</v>
      </c>
    </row>
    <row r="31">
      <c r="A31" s="125" t="s">
        <v>166</v>
      </c>
      <c r="B31" s="247">
        <f>'Result. Regiões'!DH17</f>
        <v>1.121203572</v>
      </c>
      <c r="C31" s="263"/>
      <c r="D31" s="84" t="str">
        <f t="shared" si="4"/>
        <v>Bodoquena</v>
      </c>
      <c r="E31" s="87" t="s">
        <v>130</v>
      </c>
      <c r="F31" s="168" t="str">
        <f t="shared" si="5"/>
        <v>E</v>
      </c>
      <c r="G31" s="39"/>
      <c r="H31" s="125" t="str">
        <f t="shared" si="6"/>
        <v>Bodoquena</v>
      </c>
      <c r="I31" s="126" t="s">
        <v>132</v>
      </c>
      <c r="J31" s="201" t="str">
        <f t="shared" si="7"/>
        <v>E</v>
      </c>
    </row>
    <row r="32">
      <c r="A32" s="125" t="s">
        <v>167</v>
      </c>
      <c r="B32" s="247">
        <f>'Result. Regiões'!DH18</f>
        <v>0.8244840191</v>
      </c>
      <c r="C32" s="263"/>
      <c r="D32" s="84" t="str">
        <f t="shared" si="4"/>
        <v>Bonito</v>
      </c>
      <c r="E32" s="87" t="s">
        <v>153</v>
      </c>
      <c r="F32" s="168" t="str">
        <f t="shared" si="5"/>
        <v>D</v>
      </c>
      <c r="G32" s="39"/>
      <c r="H32" s="125" t="str">
        <f t="shared" si="6"/>
        <v>Bonito</v>
      </c>
      <c r="I32" s="126" t="s">
        <v>132</v>
      </c>
      <c r="J32" s="201" t="str">
        <f t="shared" si="7"/>
        <v>D</v>
      </c>
    </row>
    <row r="33">
      <c r="A33" s="125" t="s">
        <v>168</v>
      </c>
      <c r="B33" s="247">
        <f>'Result. Regiões'!DH19</f>
        <v>-0.7166125704</v>
      </c>
      <c r="C33" s="263"/>
      <c r="D33" s="84" t="str">
        <f t="shared" si="4"/>
        <v>Brasilândia</v>
      </c>
      <c r="E33" s="87" t="s">
        <v>134</v>
      </c>
      <c r="F33" s="168" t="str">
        <f t="shared" si="5"/>
        <v>C</v>
      </c>
      <c r="G33" s="39"/>
      <c r="H33" s="125" t="str">
        <f t="shared" si="6"/>
        <v>Brasilândia</v>
      </c>
      <c r="I33" s="126" t="s">
        <v>135</v>
      </c>
      <c r="J33" s="201" t="str">
        <f t="shared" si="7"/>
        <v>C</v>
      </c>
    </row>
    <row r="34">
      <c r="A34" s="125" t="s">
        <v>169</v>
      </c>
      <c r="B34" s="247">
        <f>'Result. Regiões'!DH20</f>
        <v>-1.040161099</v>
      </c>
      <c r="C34" s="263"/>
      <c r="D34" s="84" t="str">
        <f t="shared" si="4"/>
        <v>Caarapó</v>
      </c>
      <c r="E34" s="87" t="s">
        <v>148</v>
      </c>
      <c r="F34" s="168" t="str">
        <f t="shared" si="5"/>
        <v>B</v>
      </c>
      <c r="G34" s="39"/>
      <c r="H34" s="125" t="str">
        <f t="shared" si="6"/>
        <v>Caarapó</v>
      </c>
      <c r="I34" s="126" t="s">
        <v>143</v>
      </c>
      <c r="J34" s="201" t="str">
        <f t="shared" si="7"/>
        <v>B</v>
      </c>
    </row>
    <row r="35">
      <c r="A35" s="125" t="s">
        <v>170</v>
      </c>
      <c r="B35" s="247">
        <f>'Result. Regiões'!DH21</f>
        <v>0.3008163072</v>
      </c>
      <c r="C35" s="263"/>
      <c r="D35" s="84" t="str">
        <f t="shared" si="4"/>
        <v>Camapuã</v>
      </c>
      <c r="E35" s="87" t="s">
        <v>136</v>
      </c>
      <c r="F35" s="160" t="str">
        <f t="shared" si="5"/>
        <v>D</v>
      </c>
      <c r="G35" s="39"/>
      <c r="H35" s="125" t="str">
        <f t="shared" si="6"/>
        <v>Camapuã</v>
      </c>
      <c r="I35" s="126" t="s">
        <v>138</v>
      </c>
      <c r="J35" s="201" t="str">
        <f t="shared" si="7"/>
        <v>D</v>
      </c>
    </row>
    <row r="36">
      <c r="A36" s="84" t="s">
        <v>136</v>
      </c>
      <c r="B36" s="249">
        <f>'Result. Regiões'!DH22</f>
        <v>-1.475959826</v>
      </c>
      <c r="C36" s="264"/>
      <c r="D36" s="84" t="str">
        <f t="shared" si="4"/>
        <v>Campo Grande</v>
      </c>
      <c r="E36" s="87" t="s">
        <v>136</v>
      </c>
      <c r="F36" s="160" t="str">
        <f t="shared" si="5"/>
        <v>B</v>
      </c>
      <c r="G36" s="39"/>
      <c r="H36" s="125" t="str">
        <f t="shared" si="6"/>
        <v>Campo Grande</v>
      </c>
      <c r="I36" s="126" t="s">
        <v>138</v>
      </c>
      <c r="J36" s="201" t="str">
        <f t="shared" si="7"/>
        <v>B</v>
      </c>
    </row>
    <row r="37">
      <c r="A37" s="125" t="s">
        <v>171</v>
      </c>
      <c r="B37" s="249">
        <f>'Result. Regiões'!DH23</f>
        <v>1.632284363</v>
      </c>
      <c r="C37" s="264"/>
      <c r="D37" s="84" t="str">
        <f t="shared" si="4"/>
        <v>Caracol</v>
      </c>
      <c r="E37" s="87" t="s">
        <v>153</v>
      </c>
      <c r="F37" s="168" t="str">
        <f t="shared" si="5"/>
        <v>E</v>
      </c>
      <c r="G37" s="39"/>
      <c r="H37" s="125" t="str">
        <f t="shared" si="6"/>
        <v>Caracol</v>
      </c>
      <c r="I37" s="126" t="s">
        <v>132</v>
      </c>
      <c r="J37" s="201" t="str">
        <f t="shared" si="7"/>
        <v>E</v>
      </c>
    </row>
    <row r="38">
      <c r="A38" s="125" t="s">
        <v>172</v>
      </c>
      <c r="B38" s="247">
        <f>'Result. Regiões'!DH24</f>
        <v>-0.2744595634</v>
      </c>
      <c r="C38" s="263"/>
      <c r="D38" s="84" t="str">
        <f t="shared" si="4"/>
        <v>Cassilândia</v>
      </c>
      <c r="E38" s="87" t="s">
        <v>159</v>
      </c>
      <c r="F38" s="168" t="str">
        <f t="shared" si="5"/>
        <v>C</v>
      </c>
      <c r="G38" s="39"/>
      <c r="H38" s="127" t="str">
        <f t="shared" si="6"/>
        <v>Cassilândia</v>
      </c>
      <c r="I38" s="128" t="s">
        <v>149</v>
      </c>
      <c r="J38" s="201" t="str">
        <f t="shared" si="7"/>
        <v>C</v>
      </c>
    </row>
    <row r="39">
      <c r="A39" s="127" t="s">
        <v>173</v>
      </c>
      <c r="B39" s="247">
        <f>'Result. Regiões'!DH25</f>
        <v>1.155803319</v>
      </c>
      <c r="C39" s="263"/>
      <c r="D39" s="84" t="str">
        <f t="shared" si="4"/>
        <v>Chapadão do Sul</v>
      </c>
      <c r="E39" s="87" t="s">
        <v>136</v>
      </c>
      <c r="F39" s="168" t="str">
        <f t="shared" si="5"/>
        <v>E</v>
      </c>
      <c r="G39" s="39"/>
      <c r="H39" s="132" t="str">
        <f t="shared" si="6"/>
        <v>Chapadão do Sul</v>
      </c>
      <c r="I39" s="133" t="s">
        <v>149</v>
      </c>
      <c r="J39" s="197" t="str">
        <f t="shared" si="7"/>
        <v>E</v>
      </c>
    </row>
    <row r="40">
      <c r="A40" s="125" t="s">
        <v>174</v>
      </c>
      <c r="B40" s="246">
        <f>'Result. Regiões'!DH26</f>
        <v>0.1127066853</v>
      </c>
      <c r="C40" s="263"/>
      <c r="D40" s="76" t="str">
        <f t="shared" si="4"/>
        <v>Corguinho</v>
      </c>
      <c r="E40" s="90" t="s">
        <v>136</v>
      </c>
      <c r="F40" s="170" t="str">
        <f t="shared" si="5"/>
        <v>D</v>
      </c>
      <c r="G40" s="39"/>
      <c r="H40" s="125" t="str">
        <f t="shared" si="6"/>
        <v>Corguinho</v>
      </c>
      <c r="I40" s="126" t="s">
        <v>138</v>
      </c>
      <c r="J40" s="201" t="str">
        <f t="shared" si="7"/>
        <v>D</v>
      </c>
    </row>
    <row r="41">
      <c r="A41" s="125" t="s">
        <v>175</v>
      </c>
      <c r="B41" s="248">
        <f>'Result. Regiões'!DH27</f>
        <v>0.04099946697</v>
      </c>
      <c r="C41" s="263"/>
      <c r="D41" s="100" t="str">
        <f t="shared" si="4"/>
        <v>Coronel Sapucaia</v>
      </c>
      <c r="E41" s="89" t="s">
        <v>145</v>
      </c>
      <c r="F41" s="167" t="str">
        <f t="shared" si="5"/>
        <v>D</v>
      </c>
      <c r="G41" s="39"/>
      <c r="H41" s="125" t="str">
        <f t="shared" si="6"/>
        <v>Coronel Sapucaia</v>
      </c>
      <c r="I41" s="126" t="s">
        <v>146</v>
      </c>
      <c r="J41" s="201" t="str">
        <f t="shared" si="7"/>
        <v>D</v>
      </c>
    </row>
    <row r="42">
      <c r="A42" s="132" t="s">
        <v>142</v>
      </c>
      <c r="B42" s="247">
        <f>'Result. Regiões'!DH28</f>
        <v>1.481614733</v>
      </c>
      <c r="C42" s="263"/>
      <c r="D42" s="84" t="str">
        <f t="shared" si="4"/>
        <v>Corumbá</v>
      </c>
      <c r="E42" s="87" t="s">
        <v>142</v>
      </c>
      <c r="F42" s="168" t="str">
        <f t="shared" si="5"/>
        <v>E</v>
      </c>
      <c r="G42" s="39"/>
      <c r="H42" s="125" t="str">
        <f t="shared" si="6"/>
        <v>Corumbá</v>
      </c>
      <c r="I42" s="126" t="s">
        <v>156</v>
      </c>
      <c r="J42" s="201" t="str">
        <f t="shared" si="7"/>
        <v>E</v>
      </c>
    </row>
    <row r="43">
      <c r="A43" s="125" t="s">
        <v>176</v>
      </c>
      <c r="B43" s="247">
        <f>'Result. Regiões'!DH29</f>
        <v>1.192888424</v>
      </c>
      <c r="C43" s="263"/>
      <c r="D43" s="84" t="str">
        <f t="shared" si="4"/>
        <v>Costa Rica</v>
      </c>
      <c r="E43" s="87" t="s">
        <v>136</v>
      </c>
      <c r="F43" s="168" t="str">
        <f t="shared" si="5"/>
        <v>E</v>
      </c>
      <c r="G43" s="39"/>
      <c r="H43" s="125" t="str">
        <f t="shared" si="6"/>
        <v>Costa Rica</v>
      </c>
      <c r="I43" s="126" t="s">
        <v>149</v>
      </c>
      <c r="J43" s="201" t="str">
        <f t="shared" si="7"/>
        <v>E</v>
      </c>
    </row>
    <row r="44">
      <c r="A44" s="125" t="s">
        <v>140</v>
      </c>
      <c r="B44" s="247">
        <f>'Result. Regiões'!DH30</f>
        <v>1.37510382</v>
      </c>
      <c r="C44" s="263"/>
      <c r="D44" s="84" t="str">
        <f t="shared" si="4"/>
        <v>Coxim</v>
      </c>
      <c r="E44" s="87" t="s">
        <v>140</v>
      </c>
      <c r="F44" s="168" t="str">
        <f t="shared" si="5"/>
        <v>E</v>
      </c>
      <c r="G44" s="39"/>
      <c r="H44" s="125" t="str">
        <f t="shared" si="6"/>
        <v>Coxim</v>
      </c>
      <c r="I44" s="126" t="s">
        <v>141</v>
      </c>
      <c r="J44" s="201" t="str">
        <f t="shared" si="7"/>
        <v>E</v>
      </c>
    </row>
    <row r="45">
      <c r="A45" s="125" t="s">
        <v>177</v>
      </c>
      <c r="B45" s="247">
        <f>'Result. Regiões'!DH31</f>
        <v>-1.048953635</v>
      </c>
      <c r="C45" s="263"/>
      <c r="D45" s="84" t="str">
        <f t="shared" si="4"/>
        <v>Deodápolis</v>
      </c>
      <c r="E45" s="87" t="s">
        <v>148</v>
      </c>
      <c r="F45" s="168" t="str">
        <f t="shared" si="5"/>
        <v>B</v>
      </c>
      <c r="G45" s="39"/>
      <c r="H45" s="125" t="str">
        <f t="shared" si="6"/>
        <v>Deodápolis</v>
      </c>
      <c r="I45" s="126" t="s">
        <v>143</v>
      </c>
      <c r="J45" s="201" t="str">
        <f t="shared" si="7"/>
        <v>B</v>
      </c>
    </row>
    <row r="46">
      <c r="A46" s="127" t="s">
        <v>178</v>
      </c>
      <c r="B46" s="247">
        <f>'Result. Regiões'!DH32</f>
        <v>-0.2658937075</v>
      </c>
      <c r="C46" s="263"/>
      <c r="D46" s="84" t="str">
        <f t="shared" si="4"/>
        <v>Dois Irmãos do Buriti</v>
      </c>
      <c r="E46" s="87" t="s">
        <v>130</v>
      </c>
      <c r="F46" s="168" t="str">
        <f t="shared" si="5"/>
        <v>C</v>
      </c>
      <c r="G46" s="39"/>
      <c r="H46" s="125" t="str">
        <f t="shared" si="6"/>
        <v>Dois Irmãos do Buriti</v>
      </c>
      <c r="I46" s="126" t="s">
        <v>132</v>
      </c>
      <c r="J46" s="201" t="str">
        <f t="shared" si="7"/>
        <v>C</v>
      </c>
    </row>
    <row r="47">
      <c r="A47" s="125" t="s">
        <v>179</v>
      </c>
      <c r="B47" s="246">
        <f>'Result. Regiões'!DH33</f>
        <v>-1.142676284</v>
      </c>
      <c r="C47" s="263"/>
      <c r="D47" s="76" t="str">
        <f t="shared" si="4"/>
        <v>Douradina</v>
      </c>
      <c r="E47" s="90" t="s">
        <v>148</v>
      </c>
      <c r="F47" s="170" t="str">
        <f t="shared" si="5"/>
        <v>B</v>
      </c>
      <c r="G47" s="39"/>
      <c r="H47" s="125" t="str">
        <f t="shared" si="6"/>
        <v>Douradina</v>
      </c>
      <c r="I47" s="126" t="s">
        <v>143</v>
      </c>
      <c r="J47" s="201" t="str">
        <f t="shared" si="7"/>
        <v>B</v>
      </c>
    </row>
    <row r="48">
      <c r="A48" s="125" t="s">
        <v>148</v>
      </c>
      <c r="B48" s="247">
        <f>'Result. Regiões'!DH34</f>
        <v>-1.188214242</v>
      </c>
      <c r="C48" s="263"/>
      <c r="D48" s="84" t="str">
        <f t="shared" si="4"/>
        <v>Dourados</v>
      </c>
      <c r="E48" s="87" t="s">
        <v>148</v>
      </c>
      <c r="F48" s="168" t="str">
        <f t="shared" si="5"/>
        <v>B</v>
      </c>
      <c r="G48" s="39"/>
      <c r="H48" s="125" t="str">
        <f t="shared" si="6"/>
        <v>Dourados</v>
      </c>
      <c r="I48" s="126" t="s">
        <v>143</v>
      </c>
      <c r="J48" s="201" t="str">
        <f t="shared" si="7"/>
        <v>B</v>
      </c>
    </row>
    <row r="49">
      <c r="A49" s="125" t="s">
        <v>180</v>
      </c>
      <c r="B49" s="247">
        <f>'Result. Regiões'!DH35</f>
        <v>-0.09127598903</v>
      </c>
      <c r="C49" s="263"/>
      <c r="D49" s="84" t="str">
        <f t="shared" si="4"/>
        <v>Eldorado</v>
      </c>
      <c r="E49" s="87" t="s">
        <v>155</v>
      </c>
      <c r="F49" s="168" t="str">
        <f t="shared" si="5"/>
        <v>C</v>
      </c>
      <c r="G49" s="39"/>
      <c r="H49" s="127" t="str">
        <f t="shared" si="6"/>
        <v>Eldorado</v>
      </c>
      <c r="I49" s="128" t="s">
        <v>146</v>
      </c>
      <c r="J49" s="204" t="str">
        <f t="shared" si="7"/>
        <v>C</v>
      </c>
    </row>
    <row r="50">
      <c r="A50" s="125" t="s">
        <v>181</v>
      </c>
      <c r="B50" s="247">
        <f>'Result. Regiões'!DH36</f>
        <v>-0.8490465664</v>
      </c>
      <c r="C50" s="263"/>
      <c r="D50" s="84" t="str">
        <f t="shared" si="4"/>
        <v>Fátima do Sul</v>
      </c>
      <c r="E50" s="87" t="s">
        <v>148</v>
      </c>
      <c r="F50" s="168" t="str">
        <f t="shared" si="5"/>
        <v>C</v>
      </c>
      <c r="G50" s="39"/>
      <c r="H50" s="132" t="str">
        <f t="shared" si="6"/>
        <v>Fátima do Sul</v>
      </c>
      <c r="I50" s="115" t="s">
        <v>143</v>
      </c>
      <c r="J50" s="201" t="str">
        <f t="shared" si="7"/>
        <v>C</v>
      </c>
    </row>
    <row r="51">
      <c r="A51" s="125" t="s">
        <v>182</v>
      </c>
      <c r="B51" s="247">
        <f>'Result. Regiões'!DH37</f>
        <v>0.8493943962</v>
      </c>
      <c r="C51" s="263"/>
      <c r="D51" s="84" t="str">
        <f t="shared" si="4"/>
        <v>Figueirão</v>
      </c>
      <c r="E51" s="87" t="s">
        <v>136</v>
      </c>
      <c r="F51" s="168" t="str">
        <f t="shared" si="5"/>
        <v>D</v>
      </c>
      <c r="G51" s="39"/>
      <c r="H51" s="125" t="str">
        <f t="shared" si="6"/>
        <v>Figueirão</v>
      </c>
      <c r="I51" s="126" t="s">
        <v>141</v>
      </c>
      <c r="J51" s="201" t="str">
        <f t="shared" si="7"/>
        <v>D</v>
      </c>
    </row>
    <row r="52">
      <c r="A52" s="125" t="s">
        <v>183</v>
      </c>
      <c r="B52" s="247">
        <f>'Result. Regiões'!DH38</f>
        <v>-0.6516967349</v>
      </c>
      <c r="C52" s="263"/>
      <c r="D52" s="84" t="str">
        <f t="shared" si="4"/>
        <v>Glória de Dourados</v>
      </c>
      <c r="E52" s="87" t="s">
        <v>148</v>
      </c>
      <c r="F52" s="168" t="str">
        <f t="shared" si="5"/>
        <v>C</v>
      </c>
      <c r="G52" s="39"/>
      <c r="H52" s="125" t="str">
        <f t="shared" si="6"/>
        <v>Glória de Dourados</v>
      </c>
      <c r="I52" s="126" t="s">
        <v>143</v>
      </c>
      <c r="J52" s="201" t="str">
        <f t="shared" si="7"/>
        <v>C</v>
      </c>
    </row>
    <row r="53">
      <c r="A53" s="125" t="s">
        <v>184</v>
      </c>
      <c r="B53" s="247">
        <f>'Result. Regiões'!DH39</f>
        <v>0.416775204</v>
      </c>
      <c r="C53" s="263"/>
      <c r="D53" s="84" t="str">
        <f t="shared" si="4"/>
        <v>Guia Lopes da Laguna</v>
      </c>
      <c r="E53" s="87" t="s">
        <v>153</v>
      </c>
      <c r="F53" s="168" t="str">
        <f t="shared" si="5"/>
        <v>D</v>
      </c>
      <c r="G53" s="39"/>
      <c r="H53" s="125" t="str">
        <f t="shared" si="6"/>
        <v>Guia Lopes da Laguna</v>
      </c>
      <c r="I53" s="126" t="s">
        <v>132</v>
      </c>
      <c r="J53" s="201" t="str">
        <f t="shared" si="7"/>
        <v>D</v>
      </c>
    </row>
    <row r="54">
      <c r="A54" s="125" t="s">
        <v>185</v>
      </c>
      <c r="B54" s="247">
        <f>'Result. Regiões'!DH40</f>
        <v>0.2123306161</v>
      </c>
      <c r="C54" s="263"/>
      <c r="D54" s="84" t="str">
        <f t="shared" si="4"/>
        <v>Iguatemi</v>
      </c>
      <c r="E54" s="87" t="s">
        <v>155</v>
      </c>
      <c r="F54" s="168" t="str">
        <f t="shared" si="5"/>
        <v>D</v>
      </c>
      <c r="G54" s="39"/>
      <c r="H54" s="125" t="str">
        <f t="shared" si="6"/>
        <v>Iguatemi</v>
      </c>
      <c r="I54" s="126" t="s">
        <v>146</v>
      </c>
      <c r="J54" s="201" t="str">
        <f t="shared" si="7"/>
        <v>D</v>
      </c>
    </row>
    <row r="55">
      <c r="A55" s="125" t="s">
        <v>186</v>
      </c>
      <c r="B55" s="247">
        <f>'Result. Regiões'!DH41</f>
        <v>-0.6715414546</v>
      </c>
      <c r="C55" s="263"/>
      <c r="D55" s="84" t="str">
        <f t="shared" si="4"/>
        <v>Inocência</v>
      </c>
      <c r="E55" s="87" t="s">
        <v>159</v>
      </c>
      <c r="F55" s="168" t="str">
        <f t="shared" si="5"/>
        <v>C</v>
      </c>
      <c r="G55" s="39"/>
      <c r="H55" s="127" t="str">
        <f t="shared" si="6"/>
        <v>Inocência</v>
      </c>
      <c r="I55" s="128" t="s">
        <v>149</v>
      </c>
      <c r="J55" s="201" t="str">
        <f t="shared" si="7"/>
        <v>C</v>
      </c>
    </row>
    <row r="56">
      <c r="A56" s="125" t="s">
        <v>187</v>
      </c>
      <c r="B56" s="247">
        <f>'Result. Regiões'!DH42</f>
        <v>-1.229522615</v>
      </c>
      <c r="C56" s="263"/>
      <c r="D56" s="84" t="str">
        <f t="shared" si="4"/>
        <v>Itaporã</v>
      </c>
      <c r="E56" s="87" t="s">
        <v>148</v>
      </c>
      <c r="F56" s="168" t="str">
        <f t="shared" si="5"/>
        <v>B</v>
      </c>
      <c r="G56" s="39"/>
      <c r="H56" s="132" t="str">
        <f t="shared" si="6"/>
        <v>Itaporã</v>
      </c>
      <c r="I56" s="115" t="s">
        <v>143</v>
      </c>
      <c r="J56" s="197" t="str">
        <f t="shared" si="7"/>
        <v>B</v>
      </c>
    </row>
    <row r="57">
      <c r="A57" s="125" t="s">
        <v>188</v>
      </c>
      <c r="B57" s="248">
        <f>'Result. Regiões'!DH43</f>
        <v>0.3050990024</v>
      </c>
      <c r="C57" s="263"/>
      <c r="D57" s="100" t="str">
        <f t="shared" si="4"/>
        <v>Itaquiraí</v>
      </c>
      <c r="E57" s="89" t="s">
        <v>155</v>
      </c>
      <c r="F57" s="167" t="str">
        <f t="shared" si="5"/>
        <v>D</v>
      </c>
      <c r="G57" s="39"/>
      <c r="H57" s="125" t="str">
        <f t="shared" si="6"/>
        <v>Itaquiraí</v>
      </c>
      <c r="I57" s="126" t="s">
        <v>146</v>
      </c>
      <c r="J57" s="201" t="str">
        <f t="shared" si="7"/>
        <v>D</v>
      </c>
    </row>
    <row r="58">
      <c r="A58" s="132" t="s">
        <v>189</v>
      </c>
      <c r="B58" s="247">
        <f>'Result. Regiões'!DH44</f>
        <v>-0.6455221571</v>
      </c>
      <c r="C58" s="263"/>
      <c r="D58" s="84" t="str">
        <f t="shared" si="4"/>
        <v>Ivinhema</v>
      </c>
      <c r="E58" s="87" t="s">
        <v>151</v>
      </c>
      <c r="F58" s="168" t="str">
        <f t="shared" si="5"/>
        <v>C</v>
      </c>
      <c r="G58" s="39"/>
      <c r="H58" s="125" t="str">
        <f t="shared" si="6"/>
        <v>Ivinhema</v>
      </c>
      <c r="I58" s="126" t="s">
        <v>152</v>
      </c>
      <c r="J58" s="201" t="str">
        <f t="shared" si="7"/>
        <v>C</v>
      </c>
    </row>
    <row r="59">
      <c r="A59" s="125" t="s">
        <v>190</v>
      </c>
      <c r="B59" s="247">
        <f>'Result. Regiões'!DH45</f>
        <v>0.7384315036</v>
      </c>
      <c r="C59" s="263"/>
      <c r="D59" s="84" t="str">
        <f t="shared" si="4"/>
        <v>Japorã</v>
      </c>
      <c r="E59" s="87" t="s">
        <v>155</v>
      </c>
      <c r="F59" s="168" t="str">
        <f t="shared" si="5"/>
        <v>D</v>
      </c>
      <c r="G59" s="39"/>
      <c r="H59" s="125" t="str">
        <f t="shared" si="6"/>
        <v>Japorã</v>
      </c>
      <c r="I59" s="126" t="s">
        <v>146</v>
      </c>
      <c r="J59" s="201" t="str">
        <f t="shared" si="7"/>
        <v>D</v>
      </c>
    </row>
    <row r="60">
      <c r="A60" s="125" t="s">
        <v>191</v>
      </c>
      <c r="B60" s="247">
        <f>'Result. Regiões'!DH46</f>
        <v>-0.7646311247</v>
      </c>
      <c r="C60" s="263"/>
      <c r="D60" s="84" t="str">
        <f t="shared" si="4"/>
        <v>Jaraguari</v>
      </c>
      <c r="E60" s="87" t="s">
        <v>136</v>
      </c>
      <c r="F60" s="168" t="str">
        <f t="shared" si="5"/>
        <v>C</v>
      </c>
      <c r="G60" s="39"/>
      <c r="H60" s="125" t="str">
        <f t="shared" si="6"/>
        <v>Jaraguari</v>
      </c>
      <c r="I60" s="126" t="s">
        <v>138</v>
      </c>
      <c r="J60" s="201" t="str">
        <f t="shared" si="7"/>
        <v>C</v>
      </c>
    </row>
    <row r="61">
      <c r="A61" s="125" t="s">
        <v>153</v>
      </c>
      <c r="B61" s="247">
        <f>'Result. Regiões'!DH47</f>
        <v>0.7422294816</v>
      </c>
      <c r="C61" s="263"/>
      <c r="D61" s="84" t="str">
        <f t="shared" si="4"/>
        <v>Jardim</v>
      </c>
      <c r="E61" s="87" t="s">
        <v>153</v>
      </c>
      <c r="F61" s="168" t="str">
        <f t="shared" si="5"/>
        <v>D</v>
      </c>
      <c r="G61" s="39"/>
      <c r="H61" s="125" t="str">
        <f t="shared" si="6"/>
        <v>Jardim</v>
      </c>
      <c r="I61" s="126" t="s">
        <v>132</v>
      </c>
      <c r="J61" s="201" t="str">
        <f t="shared" si="7"/>
        <v>D</v>
      </c>
    </row>
    <row r="62">
      <c r="A62" s="125" t="s">
        <v>192</v>
      </c>
      <c r="B62" s="247">
        <f>'Result. Regiões'!DH48</f>
        <v>-0.2725327973</v>
      </c>
      <c r="C62" s="263"/>
      <c r="D62" s="84" t="str">
        <f t="shared" si="4"/>
        <v>Jateí</v>
      </c>
      <c r="E62" s="87" t="s">
        <v>148</v>
      </c>
      <c r="F62" s="168" t="str">
        <f t="shared" si="5"/>
        <v>C</v>
      </c>
      <c r="G62" s="39"/>
      <c r="H62" s="127" t="str">
        <f t="shared" si="6"/>
        <v>Jateí</v>
      </c>
      <c r="I62" s="128" t="s">
        <v>143</v>
      </c>
      <c r="J62" s="204" t="str">
        <f t="shared" si="7"/>
        <v>C</v>
      </c>
    </row>
    <row r="63">
      <c r="A63" s="127" t="s">
        <v>193</v>
      </c>
      <c r="B63" s="247">
        <f>'Result. Regiões'!DH49</f>
        <v>-0.7600024328</v>
      </c>
      <c r="C63" s="263"/>
      <c r="D63" s="84" t="str">
        <f t="shared" si="4"/>
        <v>Juti</v>
      </c>
      <c r="E63" s="87" t="s">
        <v>155</v>
      </c>
      <c r="F63" s="168" t="str">
        <f t="shared" si="5"/>
        <v>C</v>
      </c>
      <c r="G63" s="39"/>
      <c r="H63" s="132" t="str">
        <f t="shared" si="6"/>
        <v>Juti</v>
      </c>
      <c r="I63" s="115" t="s">
        <v>146</v>
      </c>
      <c r="J63" s="201" t="str">
        <f t="shared" si="7"/>
        <v>C</v>
      </c>
    </row>
    <row r="64">
      <c r="A64" s="125" t="s">
        <v>194</v>
      </c>
      <c r="B64" s="246">
        <f>'Result. Regiões'!DH50</f>
        <v>1.196376635</v>
      </c>
      <c r="C64" s="263"/>
      <c r="D64" s="76" t="str">
        <f t="shared" si="4"/>
        <v>Ladário</v>
      </c>
      <c r="E64" s="90" t="s">
        <v>142</v>
      </c>
      <c r="F64" s="170" t="str">
        <f t="shared" si="5"/>
        <v>E</v>
      </c>
      <c r="G64" s="39"/>
      <c r="H64" s="125" t="str">
        <f t="shared" si="6"/>
        <v>Ladário</v>
      </c>
      <c r="I64" s="126" t="s">
        <v>156</v>
      </c>
      <c r="J64" s="201" t="str">
        <f t="shared" si="7"/>
        <v>E</v>
      </c>
    </row>
    <row r="65">
      <c r="A65" s="125" t="s">
        <v>195</v>
      </c>
      <c r="B65" s="247">
        <f>'Result. Regiões'!DH51</f>
        <v>-0.8764233547</v>
      </c>
      <c r="C65" s="263"/>
      <c r="D65" s="84" t="str">
        <f t="shared" si="4"/>
        <v>Laguna Carapã</v>
      </c>
      <c r="E65" s="87" t="s">
        <v>148</v>
      </c>
      <c r="F65" s="168" t="str">
        <f t="shared" si="5"/>
        <v>B</v>
      </c>
      <c r="G65" s="39"/>
      <c r="H65" s="125" t="str">
        <f t="shared" si="6"/>
        <v>Laguna Carapã</v>
      </c>
      <c r="I65" s="126" t="s">
        <v>143</v>
      </c>
      <c r="J65" s="201" t="str">
        <f t="shared" si="7"/>
        <v>B</v>
      </c>
    </row>
    <row r="66">
      <c r="A66" s="125" t="s">
        <v>196</v>
      </c>
      <c r="B66" s="247">
        <f>'Result. Regiões'!DH52</f>
        <v>-0.001877958351</v>
      </c>
      <c r="C66" s="263"/>
      <c r="D66" s="84" t="str">
        <f t="shared" si="4"/>
        <v>Maracaju</v>
      </c>
      <c r="E66" s="87" t="s">
        <v>136</v>
      </c>
      <c r="F66" s="168" t="str">
        <f t="shared" si="5"/>
        <v>C</v>
      </c>
      <c r="G66" s="39"/>
      <c r="H66" s="125" t="str">
        <f t="shared" si="6"/>
        <v>Maracaju</v>
      </c>
      <c r="I66" s="126" t="s">
        <v>138</v>
      </c>
      <c r="J66" s="201" t="str">
        <f t="shared" si="7"/>
        <v>C</v>
      </c>
    </row>
    <row r="67">
      <c r="A67" s="125" t="s">
        <v>197</v>
      </c>
      <c r="B67" s="247">
        <f>'Result. Regiões'!DH53</f>
        <v>1.196417357</v>
      </c>
      <c r="C67" s="263"/>
      <c r="D67" s="84" t="str">
        <f t="shared" si="4"/>
        <v>Miranda</v>
      </c>
      <c r="E67" s="87" t="s">
        <v>130</v>
      </c>
      <c r="F67" s="168" t="str">
        <f t="shared" si="5"/>
        <v>E</v>
      </c>
      <c r="G67" s="39"/>
      <c r="H67" s="125" t="str">
        <f t="shared" si="6"/>
        <v>Miranda</v>
      </c>
      <c r="I67" s="126" t="s">
        <v>156</v>
      </c>
      <c r="J67" s="201" t="str">
        <f t="shared" si="7"/>
        <v>E</v>
      </c>
    </row>
    <row r="68">
      <c r="A68" s="125" t="s">
        <v>198</v>
      </c>
      <c r="B68" s="247">
        <f>'Result. Regiões'!DH54</f>
        <v>0.5434667178</v>
      </c>
      <c r="C68" s="263"/>
      <c r="D68" s="84" t="str">
        <f t="shared" si="4"/>
        <v>Mundo Novo</v>
      </c>
      <c r="E68" s="87" t="s">
        <v>155</v>
      </c>
      <c r="F68" s="168" t="str">
        <f t="shared" si="5"/>
        <v>D</v>
      </c>
      <c r="G68" s="39"/>
      <c r="H68" s="125" t="str">
        <f t="shared" si="6"/>
        <v>Mundo Novo</v>
      </c>
      <c r="I68" s="126" t="s">
        <v>146</v>
      </c>
      <c r="J68" s="201" t="str">
        <f t="shared" si="7"/>
        <v>D</v>
      </c>
    </row>
    <row r="69">
      <c r="A69" s="125" t="s">
        <v>155</v>
      </c>
      <c r="B69" s="247">
        <f>'Result. Regiões'!DH55</f>
        <v>-0.3440438705</v>
      </c>
      <c r="C69" s="263"/>
      <c r="D69" s="84" t="str">
        <f t="shared" si="4"/>
        <v>Naviraí</v>
      </c>
      <c r="E69" s="87" t="s">
        <v>155</v>
      </c>
      <c r="F69" s="168" t="str">
        <f t="shared" si="5"/>
        <v>C</v>
      </c>
      <c r="G69" s="39"/>
      <c r="H69" s="125" t="str">
        <f t="shared" si="6"/>
        <v>Naviraí</v>
      </c>
      <c r="I69" s="126" t="s">
        <v>146</v>
      </c>
      <c r="J69" s="201" t="str">
        <f t="shared" si="7"/>
        <v>C</v>
      </c>
    </row>
    <row r="70">
      <c r="A70" s="125" t="s">
        <v>199</v>
      </c>
      <c r="B70" s="248">
        <f>'Result. Regiões'!DH56</f>
        <v>0.2703333071</v>
      </c>
      <c r="C70" s="263"/>
      <c r="D70" s="100" t="str">
        <f t="shared" si="4"/>
        <v>Nioaque</v>
      </c>
      <c r="E70" s="89" t="s">
        <v>130</v>
      </c>
      <c r="F70" s="167" t="str">
        <f t="shared" si="5"/>
        <v>D</v>
      </c>
      <c r="G70" s="39"/>
      <c r="H70" s="127" t="str">
        <f t="shared" si="6"/>
        <v>Nioaque</v>
      </c>
      <c r="I70" s="128" t="s">
        <v>132</v>
      </c>
      <c r="J70" s="201" t="str">
        <f t="shared" si="7"/>
        <v>D</v>
      </c>
    </row>
    <row r="71">
      <c r="A71" s="132" t="s">
        <v>200</v>
      </c>
      <c r="B71" s="247">
        <f>'Result. Regiões'!DH57</f>
        <v>-0.8179925323</v>
      </c>
      <c r="C71" s="263"/>
      <c r="D71" s="84" t="str">
        <f t="shared" si="4"/>
        <v>Nova Alvorada do Sul</v>
      </c>
      <c r="E71" s="87" t="s">
        <v>136</v>
      </c>
      <c r="F71" s="168" t="str">
        <f t="shared" si="5"/>
        <v>C</v>
      </c>
      <c r="G71" s="39"/>
      <c r="H71" s="132" t="str">
        <f t="shared" si="6"/>
        <v>Nova Alvorada do Sul</v>
      </c>
      <c r="I71" s="133" t="s">
        <v>138</v>
      </c>
      <c r="J71" s="197" t="str">
        <f t="shared" si="7"/>
        <v>C</v>
      </c>
    </row>
    <row r="72">
      <c r="A72" s="125" t="s">
        <v>151</v>
      </c>
      <c r="B72" s="247">
        <f>'Result. Regiões'!DH58</f>
        <v>-0.7865952899</v>
      </c>
      <c r="C72" s="263"/>
      <c r="D72" s="84" t="str">
        <f t="shared" si="4"/>
        <v>Nova Andradina</v>
      </c>
      <c r="E72" s="87" t="s">
        <v>151</v>
      </c>
      <c r="F72" s="168" t="str">
        <f t="shared" si="5"/>
        <v>C</v>
      </c>
      <c r="G72" s="39"/>
      <c r="H72" s="125" t="str">
        <f t="shared" si="6"/>
        <v>Nova Andradina</v>
      </c>
      <c r="I72" s="126" t="s">
        <v>152</v>
      </c>
      <c r="J72" s="201" t="str">
        <f t="shared" si="7"/>
        <v>C</v>
      </c>
    </row>
    <row r="73">
      <c r="A73" s="125" t="s">
        <v>201</v>
      </c>
      <c r="B73" s="247">
        <f>'Result. Regiões'!DH59</f>
        <v>-0.4144229134</v>
      </c>
      <c r="C73" s="263"/>
      <c r="D73" s="84" t="str">
        <f t="shared" si="4"/>
        <v>Novo Horizonte do Sul</v>
      </c>
      <c r="E73" s="87" t="s">
        <v>151</v>
      </c>
      <c r="F73" s="168" t="str">
        <f t="shared" si="5"/>
        <v>C</v>
      </c>
      <c r="G73" s="39"/>
      <c r="H73" s="127" t="str">
        <f t="shared" si="6"/>
        <v>Novo Horizonte do Sul</v>
      </c>
      <c r="I73" s="128" t="s">
        <v>152</v>
      </c>
      <c r="J73" s="204" t="str">
        <f t="shared" si="7"/>
        <v>C</v>
      </c>
    </row>
    <row r="74">
      <c r="A74" s="125" t="s">
        <v>202</v>
      </c>
      <c r="B74" s="247">
        <f>'Result. Regiões'!DH60</f>
        <v>0.6934069862</v>
      </c>
      <c r="C74" s="263"/>
      <c r="D74" s="86" t="str">
        <f t="shared" si="4"/>
        <v>Paraíso das Águas</v>
      </c>
      <c r="E74" s="87" t="s">
        <v>136</v>
      </c>
      <c r="F74" s="168" t="str">
        <f t="shared" si="5"/>
        <v>D</v>
      </c>
      <c r="G74" s="39"/>
      <c r="H74" s="132" t="str">
        <f t="shared" si="6"/>
        <v>Paraíso das Águas</v>
      </c>
      <c r="I74" s="133" t="s">
        <v>149</v>
      </c>
      <c r="J74" s="201" t="str">
        <f t="shared" si="7"/>
        <v>D</v>
      </c>
    </row>
    <row r="75">
      <c r="A75" s="125" t="s">
        <v>159</v>
      </c>
      <c r="B75" s="247">
        <f>'Result. Regiões'!DH61</f>
        <v>-0.3544646761</v>
      </c>
      <c r="C75" s="263"/>
      <c r="D75" s="86" t="str">
        <f t="shared" si="4"/>
        <v>Paranaíba</v>
      </c>
      <c r="E75" s="87" t="s">
        <v>159</v>
      </c>
      <c r="F75" s="168" t="str">
        <f t="shared" si="5"/>
        <v>C</v>
      </c>
      <c r="G75" s="39"/>
      <c r="H75" s="125" t="str">
        <f t="shared" si="6"/>
        <v>Paranaíba</v>
      </c>
      <c r="I75" s="126" t="s">
        <v>149</v>
      </c>
      <c r="J75" s="201" t="str">
        <f t="shared" si="7"/>
        <v>C</v>
      </c>
    </row>
    <row r="76">
      <c r="A76" s="125" t="s">
        <v>203</v>
      </c>
      <c r="B76" s="247">
        <f>'Result. Regiões'!DH62</f>
        <v>0.2676363112</v>
      </c>
      <c r="C76" s="263"/>
      <c r="D76" s="86" t="str">
        <f t="shared" si="4"/>
        <v>Paranhos</v>
      </c>
      <c r="E76" s="87" t="s">
        <v>145</v>
      </c>
      <c r="F76" s="168" t="str">
        <f t="shared" si="5"/>
        <v>D</v>
      </c>
      <c r="G76" s="39"/>
      <c r="H76" s="125" t="str">
        <f t="shared" si="6"/>
        <v>Paranhos</v>
      </c>
      <c r="I76" s="126" t="s">
        <v>146</v>
      </c>
      <c r="J76" s="201" t="str">
        <f t="shared" si="7"/>
        <v>D</v>
      </c>
    </row>
    <row r="77">
      <c r="A77" s="127" t="s">
        <v>204</v>
      </c>
      <c r="B77" s="247">
        <f>'Result. Regiões'!DH63</f>
        <v>1.730911243</v>
      </c>
      <c r="C77" s="263"/>
      <c r="D77" s="134" t="str">
        <f t="shared" si="4"/>
        <v>Pedro Gomes</v>
      </c>
      <c r="E77" s="87" t="s">
        <v>140</v>
      </c>
      <c r="F77" s="168" t="str">
        <f t="shared" si="5"/>
        <v>F</v>
      </c>
      <c r="G77" s="39"/>
      <c r="H77" s="125" t="str">
        <f t="shared" si="6"/>
        <v>Pedro Gomes</v>
      </c>
      <c r="I77" s="126" t="s">
        <v>141</v>
      </c>
      <c r="J77" s="201" t="str">
        <f t="shared" si="7"/>
        <v>F</v>
      </c>
    </row>
    <row r="78">
      <c r="A78" s="125" t="s">
        <v>145</v>
      </c>
      <c r="B78" s="246">
        <f>'Result. Regiões'!DH64</f>
        <v>-0.6512281009</v>
      </c>
      <c r="C78" s="263"/>
      <c r="D78" s="86" t="str">
        <f t="shared" si="4"/>
        <v>Ponta Porã</v>
      </c>
      <c r="E78" s="90" t="s">
        <v>145</v>
      </c>
      <c r="F78" s="170" t="str">
        <f t="shared" si="5"/>
        <v>C</v>
      </c>
      <c r="G78" s="39"/>
      <c r="H78" s="125" t="str">
        <f t="shared" si="6"/>
        <v>Ponta Porã</v>
      </c>
      <c r="I78" s="126" t="s">
        <v>146</v>
      </c>
      <c r="J78" s="201" t="str">
        <f t="shared" si="7"/>
        <v>C</v>
      </c>
    </row>
    <row r="79">
      <c r="A79" s="125" t="s">
        <v>205</v>
      </c>
      <c r="B79" s="247">
        <f>'Result. Regiões'!DH65</f>
        <v>1.725014435</v>
      </c>
      <c r="C79" s="263"/>
      <c r="D79" s="86" t="str">
        <f t="shared" si="4"/>
        <v>Porto Murtinho</v>
      </c>
      <c r="E79" s="87" t="s">
        <v>153</v>
      </c>
      <c r="F79" s="168" t="str">
        <f t="shared" si="5"/>
        <v>F</v>
      </c>
      <c r="G79" s="39"/>
      <c r="H79" s="125" t="str">
        <f t="shared" si="6"/>
        <v>Porto Murtinho</v>
      </c>
      <c r="I79" s="126" t="s">
        <v>132</v>
      </c>
      <c r="J79" s="201" t="str">
        <f t="shared" si="7"/>
        <v>F</v>
      </c>
    </row>
    <row r="80">
      <c r="A80" s="125" t="s">
        <v>206</v>
      </c>
      <c r="B80" s="247">
        <f>'Result. Regiões'!DH66</f>
        <v>-0.6226159373</v>
      </c>
      <c r="C80" s="263"/>
      <c r="D80" s="86" t="str">
        <f t="shared" si="4"/>
        <v>Ribas do Rio Pardo</v>
      </c>
      <c r="E80" s="87" t="s">
        <v>136</v>
      </c>
      <c r="F80" s="168" t="str">
        <f t="shared" si="5"/>
        <v>C</v>
      </c>
      <c r="G80" s="39"/>
      <c r="H80" s="127" t="str">
        <f t="shared" si="6"/>
        <v>Ribas do Rio Pardo</v>
      </c>
      <c r="I80" s="128" t="s">
        <v>138</v>
      </c>
      <c r="J80" s="201" t="str">
        <f t="shared" si="7"/>
        <v>C</v>
      </c>
    </row>
    <row r="81">
      <c r="A81" s="125" t="s">
        <v>207</v>
      </c>
      <c r="B81" s="248">
        <f>'Result. Regiões'!DH67</f>
        <v>-0.7348134158</v>
      </c>
      <c r="C81" s="263"/>
      <c r="D81" s="134" t="str">
        <f t="shared" si="4"/>
        <v>Rio Brilhante</v>
      </c>
      <c r="E81" s="89" t="s">
        <v>148</v>
      </c>
      <c r="F81" s="167" t="str">
        <f t="shared" si="5"/>
        <v>C</v>
      </c>
      <c r="G81" s="39"/>
      <c r="H81" s="132" t="str">
        <f t="shared" si="6"/>
        <v>Rio Brilhante</v>
      </c>
      <c r="I81" s="133" t="s">
        <v>143</v>
      </c>
      <c r="J81" s="197" t="str">
        <f t="shared" si="7"/>
        <v>C</v>
      </c>
    </row>
    <row r="82">
      <c r="A82" s="132" t="s">
        <v>208</v>
      </c>
      <c r="B82" s="246">
        <f>'Result. Regiões'!DH68</f>
        <v>0.2574532334</v>
      </c>
      <c r="C82" s="263"/>
      <c r="D82" s="86" t="str">
        <f t="shared" si="4"/>
        <v>Rio Negro</v>
      </c>
      <c r="E82" s="87" t="s">
        <v>136</v>
      </c>
      <c r="F82" s="170" t="str">
        <f t="shared" si="5"/>
        <v>D</v>
      </c>
      <c r="G82" s="39"/>
      <c r="H82" s="125" t="str">
        <f t="shared" si="6"/>
        <v>Rio Negro</v>
      </c>
      <c r="I82" s="126" t="s">
        <v>141</v>
      </c>
      <c r="J82" s="201" t="str">
        <f t="shared" si="7"/>
        <v>D</v>
      </c>
    </row>
    <row r="83">
      <c r="A83" s="125" t="s">
        <v>209</v>
      </c>
      <c r="B83" s="247">
        <f>'Result. Regiões'!DH69</f>
        <v>0.9241895081</v>
      </c>
      <c r="C83" s="263"/>
      <c r="D83" s="86" t="str">
        <f t="shared" si="4"/>
        <v>Rio Verde de Mato Grosso</v>
      </c>
      <c r="E83" s="87" t="s">
        <v>140</v>
      </c>
      <c r="F83" s="168" t="str">
        <f t="shared" si="5"/>
        <v>E</v>
      </c>
      <c r="G83" s="39"/>
      <c r="H83" s="125" t="str">
        <f t="shared" si="6"/>
        <v>Rio Verde de Mato Grosso</v>
      </c>
      <c r="I83" s="126" t="s">
        <v>141</v>
      </c>
      <c r="J83" s="201" t="str">
        <f t="shared" si="7"/>
        <v>E</v>
      </c>
    </row>
    <row r="84">
      <c r="A84" s="121" t="s">
        <v>210</v>
      </c>
      <c r="B84" s="247">
        <f>'Result. Regiões'!DH70</f>
        <v>-0.2214363472</v>
      </c>
      <c r="C84" s="263"/>
      <c r="D84" s="86" t="str">
        <f t="shared" si="4"/>
        <v>Rochedo</v>
      </c>
      <c r="E84" s="87" t="s">
        <v>136</v>
      </c>
      <c r="F84" s="168" t="str">
        <f t="shared" si="5"/>
        <v>C</v>
      </c>
      <c r="G84" s="39"/>
      <c r="H84" s="125" t="str">
        <f t="shared" si="6"/>
        <v>Rochedo</v>
      </c>
      <c r="I84" s="126" t="s">
        <v>138</v>
      </c>
      <c r="J84" s="201" t="str">
        <f t="shared" si="7"/>
        <v>C</v>
      </c>
    </row>
    <row r="85">
      <c r="A85" s="125" t="s">
        <v>211</v>
      </c>
      <c r="B85" s="247">
        <f>'Result. Regiões'!DH71</f>
        <v>-0.5562183953</v>
      </c>
      <c r="C85" s="263"/>
      <c r="D85" s="86" t="str">
        <f t="shared" si="4"/>
        <v>Santa Rita do Pardo</v>
      </c>
      <c r="E85" s="87" t="s">
        <v>134</v>
      </c>
      <c r="F85" s="168" t="str">
        <f t="shared" si="5"/>
        <v>C</v>
      </c>
      <c r="G85" s="39"/>
      <c r="H85" s="125" t="str">
        <f t="shared" si="6"/>
        <v>Santa Rita do Pardo</v>
      </c>
      <c r="I85" s="126" t="s">
        <v>135</v>
      </c>
      <c r="J85" s="201" t="str">
        <f t="shared" si="7"/>
        <v>C</v>
      </c>
    </row>
    <row r="86">
      <c r="A86" s="125" t="s">
        <v>212</v>
      </c>
      <c r="B86" s="247">
        <f>'Result. Regiões'!DH72</f>
        <v>0.1537873614</v>
      </c>
      <c r="C86" s="263"/>
      <c r="D86" s="86" t="str">
        <f t="shared" si="4"/>
        <v>São Gabriel do Oeste</v>
      </c>
      <c r="E86" s="87" t="s">
        <v>136</v>
      </c>
      <c r="F86" s="168" t="str">
        <f t="shared" si="5"/>
        <v>D</v>
      </c>
      <c r="G86" s="39"/>
      <c r="H86" s="125" t="str">
        <f t="shared" si="6"/>
        <v>São Gabriel do Oeste</v>
      </c>
      <c r="I86" s="126" t="s">
        <v>141</v>
      </c>
      <c r="J86" s="201" t="str">
        <f t="shared" si="7"/>
        <v>D</v>
      </c>
    </row>
    <row r="87">
      <c r="A87" s="125" t="s">
        <v>213</v>
      </c>
      <c r="B87" s="247">
        <f>'Result. Regiões'!DH73</f>
        <v>-1.099058354</v>
      </c>
      <c r="C87" s="263"/>
      <c r="D87" s="86" t="str">
        <f t="shared" si="4"/>
        <v>Selvíria</v>
      </c>
      <c r="E87" s="87" t="s">
        <v>134</v>
      </c>
      <c r="F87" s="168" t="str">
        <f t="shared" si="5"/>
        <v>B</v>
      </c>
      <c r="G87" s="39"/>
      <c r="H87" s="125" t="str">
        <f t="shared" si="6"/>
        <v>Selvíria</v>
      </c>
      <c r="I87" s="126" t="s">
        <v>135</v>
      </c>
      <c r="J87" s="201" t="str">
        <f t="shared" si="7"/>
        <v>B</v>
      </c>
    </row>
    <row r="88">
      <c r="A88" s="125" t="s">
        <v>214</v>
      </c>
      <c r="B88" s="247">
        <f>'Result. Regiões'!DH74</f>
        <v>0.4972130338</v>
      </c>
      <c r="C88" s="263"/>
      <c r="D88" s="86" t="str">
        <f t="shared" si="4"/>
        <v>Sete Quedas</v>
      </c>
      <c r="E88" s="87" t="s">
        <v>145</v>
      </c>
      <c r="F88" s="168" t="str">
        <f t="shared" si="5"/>
        <v>D</v>
      </c>
      <c r="G88" s="39"/>
      <c r="H88" s="125" t="str">
        <f t="shared" si="6"/>
        <v>Sete Quedas</v>
      </c>
      <c r="I88" s="126" t="s">
        <v>146</v>
      </c>
      <c r="J88" s="201" t="str">
        <f t="shared" si="7"/>
        <v>D</v>
      </c>
    </row>
    <row r="89">
      <c r="A89" s="127" t="s">
        <v>215</v>
      </c>
      <c r="B89" s="248">
        <f>'Result. Regiões'!DH75</f>
        <v>-0.7782550275</v>
      </c>
      <c r="C89" s="263"/>
      <c r="D89" s="86" t="str">
        <f t="shared" si="4"/>
        <v>Sidrolândia</v>
      </c>
      <c r="E89" s="87" t="s">
        <v>136</v>
      </c>
      <c r="F89" s="167" t="str">
        <f t="shared" si="5"/>
        <v>C</v>
      </c>
      <c r="G89" s="39"/>
      <c r="H89" s="125" t="str">
        <f t="shared" si="6"/>
        <v>Sidrolândia</v>
      </c>
      <c r="I89" s="126" t="s">
        <v>138</v>
      </c>
      <c r="J89" s="201" t="str">
        <f t="shared" si="7"/>
        <v>C</v>
      </c>
    </row>
    <row r="90">
      <c r="A90" s="125" t="s">
        <v>216</v>
      </c>
      <c r="B90" s="247">
        <f>'Result. Regiões'!DH76</f>
        <v>2.166996952</v>
      </c>
      <c r="C90" s="263"/>
      <c r="D90" s="135" t="str">
        <f t="shared" si="4"/>
        <v>Sonora</v>
      </c>
      <c r="E90" s="90" t="s">
        <v>140</v>
      </c>
      <c r="F90" s="168" t="str">
        <f t="shared" si="5"/>
        <v>F</v>
      </c>
      <c r="G90" s="39"/>
      <c r="H90" s="125" t="str">
        <f t="shared" si="6"/>
        <v>Sonora</v>
      </c>
      <c r="I90" s="126" t="s">
        <v>141</v>
      </c>
      <c r="J90" s="201" t="str">
        <f t="shared" si="7"/>
        <v>F</v>
      </c>
    </row>
    <row r="91">
      <c r="A91" s="125" t="s">
        <v>217</v>
      </c>
      <c r="B91" s="247">
        <f>'Result. Regiões'!DH77</f>
        <v>0.1837487386</v>
      </c>
      <c r="C91" s="263"/>
      <c r="D91" s="84" t="str">
        <f t="shared" si="4"/>
        <v>Tacuru</v>
      </c>
      <c r="E91" s="87" t="s">
        <v>145</v>
      </c>
      <c r="F91" s="168" t="str">
        <f t="shared" si="5"/>
        <v>D</v>
      </c>
      <c r="G91" s="39"/>
      <c r="H91" s="125" t="str">
        <f t="shared" si="6"/>
        <v>Tacuru</v>
      </c>
      <c r="I91" s="126" t="s">
        <v>146</v>
      </c>
      <c r="J91" s="201" t="str">
        <f t="shared" si="7"/>
        <v>D</v>
      </c>
    </row>
    <row r="92">
      <c r="A92" s="125" t="s">
        <v>218</v>
      </c>
      <c r="B92" s="247">
        <f>'Result. Regiões'!DH78</f>
        <v>0.1653256859</v>
      </c>
      <c r="C92" s="263"/>
      <c r="D92" s="84" t="str">
        <f t="shared" si="4"/>
        <v>Taquarussu</v>
      </c>
      <c r="E92" s="87" t="s">
        <v>151</v>
      </c>
      <c r="F92" s="168" t="str">
        <f t="shared" si="5"/>
        <v>D</v>
      </c>
      <c r="G92" s="39"/>
      <c r="H92" s="125" t="str">
        <f t="shared" si="6"/>
        <v>Taquarussu</v>
      </c>
      <c r="I92" s="126" t="s">
        <v>152</v>
      </c>
      <c r="J92" s="201" t="str">
        <f t="shared" si="7"/>
        <v>D</v>
      </c>
    </row>
    <row r="93">
      <c r="A93" s="125" t="s">
        <v>219</v>
      </c>
      <c r="B93" s="247">
        <f>'Result. Regiões'!DH79</f>
        <v>-0.5438601569</v>
      </c>
      <c r="C93" s="263"/>
      <c r="D93" s="84" t="str">
        <f t="shared" si="4"/>
        <v>Terenos</v>
      </c>
      <c r="E93" s="87" t="s">
        <v>136</v>
      </c>
      <c r="F93" s="168" t="str">
        <f t="shared" si="5"/>
        <v>C</v>
      </c>
      <c r="G93" s="39"/>
      <c r="H93" s="125" t="str">
        <f t="shared" si="6"/>
        <v>Terenos</v>
      </c>
      <c r="I93" s="126" t="s">
        <v>138</v>
      </c>
      <c r="J93" s="201" t="str">
        <f t="shared" si="7"/>
        <v>C</v>
      </c>
    </row>
    <row r="94">
      <c r="A94" s="125" t="s">
        <v>134</v>
      </c>
      <c r="B94" s="247">
        <f>'Result. Regiões'!DH80</f>
        <v>-1.736554038</v>
      </c>
      <c r="C94" s="263"/>
      <c r="D94" s="84" t="str">
        <f t="shared" si="4"/>
        <v>Três Lagoas</v>
      </c>
      <c r="E94" s="87" t="s">
        <v>134</v>
      </c>
      <c r="F94" s="168" t="str">
        <f t="shared" si="5"/>
        <v>A</v>
      </c>
      <c r="G94" s="39"/>
      <c r="H94" s="125" t="str">
        <f t="shared" si="6"/>
        <v>Três Lagoas</v>
      </c>
      <c r="I94" s="126" t="s">
        <v>135</v>
      </c>
      <c r="J94" s="201" t="str">
        <f t="shared" si="7"/>
        <v>A</v>
      </c>
    </row>
    <row r="95">
      <c r="A95" s="127" t="s">
        <v>220</v>
      </c>
      <c r="B95" s="248">
        <f>'Result. Regiões'!DH81</f>
        <v>-0.9351323365</v>
      </c>
      <c r="C95" s="263"/>
      <c r="D95" s="134" t="str">
        <f t="shared" si="4"/>
        <v>Vicentina</v>
      </c>
      <c r="E95" s="89" t="s">
        <v>148</v>
      </c>
      <c r="F95" s="167" t="str">
        <f t="shared" si="5"/>
        <v>B</v>
      </c>
      <c r="G95" s="39"/>
      <c r="H95" s="127" t="str">
        <f t="shared" si="6"/>
        <v>Vicentina</v>
      </c>
      <c r="I95" s="128" t="s">
        <v>143</v>
      </c>
      <c r="J95" s="204" t="str">
        <f t="shared" si="7"/>
        <v>B</v>
      </c>
    </row>
    <row r="9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</row>
    <row r="97" hidden="1">
      <c r="A97" s="106" t="s">
        <v>23</v>
      </c>
      <c r="B97" s="107" t="s">
        <v>128</v>
      </c>
      <c r="C97" s="108" t="s">
        <v>221</v>
      </c>
      <c r="D97" s="109" t="s">
        <v>222</v>
      </c>
      <c r="E97" s="107" t="s">
        <v>223</v>
      </c>
      <c r="F97" s="39"/>
      <c r="G97" s="110" t="s">
        <v>23</v>
      </c>
      <c r="H97" s="111" t="s">
        <v>128</v>
      </c>
      <c r="I97" s="112" t="s">
        <v>224</v>
      </c>
      <c r="J97" s="113" t="s">
        <v>222</v>
      </c>
      <c r="K97" s="111" t="s">
        <v>223</v>
      </c>
      <c r="N97" s="39"/>
      <c r="O97" s="39"/>
      <c r="P97" s="39"/>
    </row>
    <row r="98" hidden="1">
      <c r="A98" s="114" t="s">
        <v>147</v>
      </c>
      <c r="B98" s="115" t="s">
        <v>130</v>
      </c>
      <c r="C98" s="116" t="str">
        <f t="shared" ref="C98:C176" si="8">IF(D98&lt;=$C$12,"A",IF(D98&lt;=$D$12,"B",IF(D98&lt;=$E$12,"C",IF(D98&lt;=$F$12,"D",IF(D98&lt;=$G$12,"E","F")))))</f>
        <v>D</v>
      </c>
      <c r="D98" s="117">
        <f t="shared" ref="D98:D176" si="9">SUMIF($B$98:$B$176,$B98,E$98:E$176)/COUNTIFS($B$98:$B$176,$B98)</f>
        <v>0.4999703417</v>
      </c>
      <c r="E98" s="118">
        <f t="shared" ref="E98:E176" si="10">VLOOKUP($A98, $A$17:$B$95, 2, FALSE)</f>
        <v>0.1979425765</v>
      </c>
      <c r="F98" s="39"/>
      <c r="G98" s="86" t="s">
        <v>147</v>
      </c>
      <c r="H98" s="119" t="s">
        <v>132</v>
      </c>
      <c r="I98" s="75" t="str">
        <f t="shared" ref="I98:I176" si="11">IF(J98&lt;=$C$12,"A",IF(J98&lt;=$D$12,"B",IF(J98&lt;=$E$12,"C",IF(J98&lt;=$F$12,"D",IF(J98&lt;=$G$12,"E","F")))))</f>
        <v>D</v>
      </c>
      <c r="J98" s="120">
        <f t="shared" ref="J98:J176" si="12">SUMIF($H$98:$H$176,$H98,K$98:K$176)/COUNTIFS($H$98:$H$176,$H98)</f>
        <v>0.754011493</v>
      </c>
      <c r="K98" s="80">
        <f t="shared" ref="K98:K176" si="13">VLOOKUP($G98, $A$17:$B$95, 2, FALSE)</f>
        <v>0.1979425765</v>
      </c>
      <c r="N98" s="39"/>
      <c r="O98" s="39"/>
      <c r="P98" s="39"/>
    </row>
    <row r="99" hidden="1">
      <c r="A99" s="121" t="s">
        <v>130</v>
      </c>
      <c r="B99" s="122" t="s">
        <v>130</v>
      </c>
      <c r="C99" s="94" t="str">
        <f t="shared" si="8"/>
        <v>D</v>
      </c>
      <c r="D99" s="123">
        <f t="shared" si="9"/>
        <v>0.4999703417</v>
      </c>
      <c r="E99" s="124">
        <f t="shared" si="10"/>
        <v>0.4798189451</v>
      </c>
      <c r="F99" s="39"/>
      <c r="G99" s="84" t="s">
        <v>130</v>
      </c>
      <c r="H99" s="45" t="s">
        <v>132</v>
      </c>
      <c r="I99" s="75" t="str">
        <f t="shared" si="11"/>
        <v>D</v>
      </c>
      <c r="J99" s="120">
        <f t="shared" si="12"/>
        <v>0.754011493</v>
      </c>
      <c r="K99" s="80">
        <f t="shared" si="13"/>
        <v>0.4798189451</v>
      </c>
      <c r="N99" s="39"/>
      <c r="O99" s="39"/>
      <c r="P99" s="39"/>
    </row>
    <row r="100" hidden="1">
      <c r="A100" s="121" t="s">
        <v>166</v>
      </c>
      <c r="B100" s="122" t="s">
        <v>130</v>
      </c>
      <c r="C100" s="94" t="str">
        <f t="shared" si="8"/>
        <v>D</v>
      </c>
      <c r="D100" s="123">
        <f t="shared" si="9"/>
        <v>0.4999703417</v>
      </c>
      <c r="E100" s="124">
        <f t="shared" si="10"/>
        <v>1.121203572</v>
      </c>
      <c r="F100" s="39"/>
      <c r="G100" s="86" t="s">
        <v>165</v>
      </c>
      <c r="H100" s="87" t="s">
        <v>132</v>
      </c>
      <c r="I100" s="75" t="str">
        <f t="shared" si="11"/>
        <v>D</v>
      </c>
      <c r="J100" s="120">
        <f t="shared" si="12"/>
        <v>0.754011493</v>
      </c>
      <c r="K100" s="80">
        <f t="shared" si="13"/>
        <v>1.149934226</v>
      </c>
      <c r="N100" s="39"/>
      <c r="O100" s="39"/>
      <c r="P100" s="39"/>
    </row>
    <row r="101" hidden="1">
      <c r="A101" s="125" t="s">
        <v>178</v>
      </c>
      <c r="B101" s="126" t="s">
        <v>130</v>
      </c>
      <c r="C101" s="94" t="str">
        <f t="shared" si="8"/>
        <v>D</v>
      </c>
      <c r="D101" s="123">
        <f t="shared" si="9"/>
        <v>0.4999703417</v>
      </c>
      <c r="E101" s="124">
        <f t="shared" si="10"/>
        <v>-0.2658937075</v>
      </c>
      <c r="F101" s="39"/>
      <c r="G101" s="84" t="s">
        <v>166</v>
      </c>
      <c r="H101" s="45" t="s">
        <v>132</v>
      </c>
      <c r="I101" s="75" t="str">
        <f t="shared" si="11"/>
        <v>D</v>
      </c>
      <c r="J101" s="120">
        <f t="shared" si="12"/>
        <v>0.754011493</v>
      </c>
      <c r="K101" s="80">
        <f t="shared" si="13"/>
        <v>1.121203572</v>
      </c>
      <c r="N101" s="39"/>
      <c r="O101" s="39"/>
      <c r="P101" s="39"/>
    </row>
    <row r="102" hidden="1">
      <c r="A102" s="125" t="s">
        <v>197</v>
      </c>
      <c r="B102" s="126" t="s">
        <v>130</v>
      </c>
      <c r="C102" s="94" t="str">
        <f t="shared" si="8"/>
        <v>D</v>
      </c>
      <c r="D102" s="123">
        <f t="shared" si="9"/>
        <v>0.4999703417</v>
      </c>
      <c r="E102" s="124">
        <f t="shared" si="10"/>
        <v>1.196417357</v>
      </c>
      <c r="F102" s="39"/>
      <c r="G102" s="84" t="s">
        <v>167</v>
      </c>
      <c r="H102" s="87" t="s">
        <v>132</v>
      </c>
      <c r="I102" s="75" t="str">
        <f t="shared" si="11"/>
        <v>D</v>
      </c>
      <c r="J102" s="120">
        <f t="shared" si="12"/>
        <v>0.754011493</v>
      </c>
      <c r="K102" s="80">
        <f t="shared" si="13"/>
        <v>0.8244840191</v>
      </c>
      <c r="N102" s="39"/>
      <c r="O102" s="39"/>
      <c r="P102" s="39"/>
    </row>
    <row r="103" hidden="1">
      <c r="A103" s="127" t="s">
        <v>199</v>
      </c>
      <c r="B103" s="128" t="s">
        <v>130</v>
      </c>
      <c r="C103" s="129" t="str">
        <f t="shared" si="8"/>
        <v>D</v>
      </c>
      <c r="D103" s="130">
        <f t="shared" si="9"/>
        <v>0.4999703417</v>
      </c>
      <c r="E103" s="131">
        <f t="shared" si="10"/>
        <v>0.2703333071</v>
      </c>
      <c r="F103" s="39"/>
      <c r="G103" s="84" t="s">
        <v>171</v>
      </c>
      <c r="H103" s="87" t="s">
        <v>132</v>
      </c>
      <c r="I103" s="75" t="str">
        <f t="shared" si="11"/>
        <v>D</v>
      </c>
      <c r="J103" s="120">
        <f t="shared" si="12"/>
        <v>0.754011493</v>
      </c>
      <c r="K103" s="80">
        <f t="shared" si="13"/>
        <v>1.632284363</v>
      </c>
      <c r="N103" s="39"/>
      <c r="O103" s="39"/>
      <c r="P103" s="39"/>
    </row>
    <row r="104" hidden="1">
      <c r="A104" s="132" t="s">
        <v>162</v>
      </c>
      <c r="B104" s="133" t="s">
        <v>136</v>
      </c>
      <c r="C104" s="94" t="str">
        <f t="shared" si="8"/>
        <v>C</v>
      </c>
      <c r="D104" s="117">
        <f t="shared" si="9"/>
        <v>-0.04415005348</v>
      </c>
      <c r="E104" s="118">
        <f t="shared" si="10"/>
        <v>-0.2401787112</v>
      </c>
      <c r="F104" s="39"/>
      <c r="G104" s="84" t="s">
        <v>178</v>
      </c>
      <c r="H104" s="87" t="s">
        <v>132</v>
      </c>
      <c r="I104" s="75" t="str">
        <f t="shared" si="11"/>
        <v>D</v>
      </c>
      <c r="J104" s="120">
        <f t="shared" si="12"/>
        <v>0.754011493</v>
      </c>
      <c r="K104" s="80">
        <f t="shared" si="13"/>
        <v>-0.2658937075</v>
      </c>
      <c r="N104" s="39"/>
      <c r="O104" s="39"/>
      <c r="P104" s="39"/>
    </row>
    <row r="105" hidden="1">
      <c r="A105" s="125" t="s">
        <v>170</v>
      </c>
      <c r="B105" s="126" t="s">
        <v>136</v>
      </c>
      <c r="C105" s="94" t="str">
        <f t="shared" si="8"/>
        <v>C</v>
      </c>
      <c r="D105" s="123">
        <f t="shared" si="9"/>
        <v>-0.04415005348</v>
      </c>
      <c r="E105" s="124">
        <f t="shared" si="10"/>
        <v>0.3008163072</v>
      </c>
      <c r="F105" s="39"/>
      <c r="G105" s="84" t="s">
        <v>184</v>
      </c>
      <c r="H105" s="45" t="s">
        <v>132</v>
      </c>
      <c r="I105" s="75" t="str">
        <f t="shared" si="11"/>
        <v>D</v>
      </c>
      <c r="J105" s="120">
        <f t="shared" si="12"/>
        <v>0.754011493</v>
      </c>
      <c r="K105" s="80">
        <f t="shared" si="13"/>
        <v>0.416775204</v>
      </c>
      <c r="N105" s="39"/>
      <c r="O105" s="39"/>
      <c r="P105" s="39"/>
    </row>
    <row r="106" hidden="1">
      <c r="A106" s="121" t="s">
        <v>136</v>
      </c>
      <c r="B106" s="122" t="s">
        <v>136</v>
      </c>
      <c r="C106" s="94" t="str">
        <f t="shared" si="8"/>
        <v>C</v>
      </c>
      <c r="D106" s="123">
        <f t="shared" si="9"/>
        <v>-0.04415005348</v>
      </c>
      <c r="E106" s="124">
        <f t="shared" si="10"/>
        <v>-1.475959826</v>
      </c>
      <c r="F106" s="39"/>
      <c r="G106" s="84" t="s">
        <v>153</v>
      </c>
      <c r="H106" s="87" t="s">
        <v>132</v>
      </c>
      <c r="I106" s="75" t="str">
        <f t="shared" si="11"/>
        <v>D</v>
      </c>
      <c r="J106" s="120">
        <f t="shared" si="12"/>
        <v>0.754011493</v>
      </c>
      <c r="K106" s="80">
        <f t="shared" si="13"/>
        <v>0.7422294816</v>
      </c>
      <c r="N106" s="39"/>
      <c r="O106" s="39"/>
      <c r="P106" s="39"/>
    </row>
    <row r="107" hidden="1">
      <c r="A107" s="125" t="s">
        <v>173</v>
      </c>
      <c r="B107" s="126" t="s">
        <v>136</v>
      </c>
      <c r="C107" s="94" t="str">
        <f t="shared" si="8"/>
        <v>C</v>
      </c>
      <c r="D107" s="123">
        <f t="shared" si="9"/>
        <v>-0.04415005348</v>
      </c>
      <c r="E107" s="124">
        <f t="shared" si="10"/>
        <v>1.155803319</v>
      </c>
      <c r="F107" s="39"/>
      <c r="G107" s="84" t="s">
        <v>199</v>
      </c>
      <c r="H107" s="87" t="s">
        <v>132</v>
      </c>
      <c r="I107" s="75" t="str">
        <f t="shared" si="11"/>
        <v>D</v>
      </c>
      <c r="J107" s="120">
        <f t="shared" si="12"/>
        <v>0.754011493</v>
      </c>
      <c r="K107" s="80">
        <f t="shared" si="13"/>
        <v>0.2703333071</v>
      </c>
      <c r="N107" s="39"/>
      <c r="O107" s="39"/>
      <c r="P107" s="39"/>
    </row>
    <row r="108" hidden="1">
      <c r="A108" s="125" t="s">
        <v>174</v>
      </c>
      <c r="B108" s="126" t="s">
        <v>136</v>
      </c>
      <c r="C108" s="94" t="str">
        <f t="shared" si="8"/>
        <v>C</v>
      </c>
      <c r="D108" s="123">
        <f t="shared" si="9"/>
        <v>-0.04415005348</v>
      </c>
      <c r="E108" s="124">
        <f t="shared" si="10"/>
        <v>0.1127066853</v>
      </c>
      <c r="F108" s="39"/>
      <c r="G108" s="100" t="s">
        <v>205</v>
      </c>
      <c r="H108" s="89" t="s">
        <v>132</v>
      </c>
      <c r="I108" s="75" t="str">
        <f t="shared" si="11"/>
        <v>D</v>
      </c>
      <c r="J108" s="120">
        <f t="shared" si="12"/>
        <v>0.754011493</v>
      </c>
      <c r="K108" s="80">
        <f t="shared" si="13"/>
        <v>1.725014435</v>
      </c>
      <c r="N108" s="39"/>
      <c r="O108" s="39"/>
      <c r="P108" s="39"/>
    </row>
    <row r="109" hidden="1">
      <c r="A109" s="125" t="s">
        <v>176</v>
      </c>
      <c r="B109" s="126" t="s">
        <v>136</v>
      </c>
      <c r="C109" s="94" t="str">
        <f t="shared" si="8"/>
        <v>C</v>
      </c>
      <c r="D109" s="123">
        <f t="shared" si="9"/>
        <v>-0.04415005348</v>
      </c>
      <c r="E109" s="124">
        <f t="shared" si="10"/>
        <v>1.192888424</v>
      </c>
      <c r="F109" s="39"/>
      <c r="G109" s="76" t="s">
        <v>162</v>
      </c>
      <c r="H109" s="90" t="s">
        <v>138</v>
      </c>
      <c r="I109" s="136" t="str">
        <f t="shared" si="11"/>
        <v>C</v>
      </c>
      <c r="J109" s="137">
        <f t="shared" si="12"/>
        <v>-0.4593895117</v>
      </c>
      <c r="K109" s="91">
        <f t="shared" si="13"/>
        <v>-0.2401787112</v>
      </c>
      <c r="N109" s="39"/>
      <c r="O109" s="39"/>
      <c r="P109" s="39"/>
    </row>
    <row r="110" hidden="1">
      <c r="A110" s="125" t="s">
        <v>182</v>
      </c>
      <c r="B110" s="126" t="s">
        <v>136</v>
      </c>
      <c r="C110" s="94" t="str">
        <f t="shared" si="8"/>
        <v>C</v>
      </c>
      <c r="D110" s="123">
        <f t="shared" si="9"/>
        <v>-0.04415005348</v>
      </c>
      <c r="E110" s="124">
        <f t="shared" si="10"/>
        <v>0.8493943962</v>
      </c>
      <c r="F110" s="39"/>
      <c r="G110" s="84" t="s">
        <v>170</v>
      </c>
      <c r="H110" s="87" t="s">
        <v>138</v>
      </c>
      <c r="I110" s="75" t="str">
        <f t="shared" si="11"/>
        <v>C</v>
      </c>
      <c r="J110" s="120">
        <f t="shared" si="12"/>
        <v>-0.4593895117</v>
      </c>
      <c r="K110" s="80">
        <f t="shared" si="13"/>
        <v>0.3008163072</v>
      </c>
      <c r="N110" s="39"/>
      <c r="O110" s="39"/>
      <c r="P110" s="39"/>
    </row>
    <row r="111" hidden="1">
      <c r="A111" s="125" t="s">
        <v>191</v>
      </c>
      <c r="B111" s="126" t="s">
        <v>136</v>
      </c>
      <c r="C111" s="94" t="str">
        <f t="shared" si="8"/>
        <v>C</v>
      </c>
      <c r="D111" s="123">
        <f t="shared" si="9"/>
        <v>-0.04415005348</v>
      </c>
      <c r="E111" s="124">
        <f t="shared" si="10"/>
        <v>-0.7646311247</v>
      </c>
      <c r="F111" s="39"/>
      <c r="G111" s="86" t="s">
        <v>136</v>
      </c>
      <c r="H111" s="45" t="s">
        <v>138</v>
      </c>
      <c r="I111" s="75" t="str">
        <f t="shared" si="11"/>
        <v>C</v>
      </c>
      <c r="J111" s="120">
        <f t="shared" si="12"/>
        <v>-0.4593895117</v>
      </c>
      <c r="K111" s="80">
        <f t="shared" si="13"/>
        <v>-1.475959826</v>
      </c>
      <c r="N111" s="39"/>
      <c r="O111" s="39"/>
      <c r="P111" s="39"/>
    </row>
    <row r="112" hidden="1">
      <c r="A112" s="125" t="s">
        <v>196</v>
      </c>
      <c r="B112" s="126" t="s">
        <v>136</v>
      </c>
      <c r="C112" s="94" t="str">
        <f t="shared" si="8"/>
        <v>C</v>
      </c>
      <c r="D112" s="123">
        <f t="shared" si="9"/>
        <v>-0.04415005348</v>
      </c>
      <c r="E112" s="124">
        <f t="shared" si="10"/>
        <v>-0.001877958351</v>
      </c>
      <c r="F112" s="39"/>
      <c r="G112" s="84" t="s">
        <v>174</v>
      </c>
      <c r="H112" s="87" t="s">
        <v>138</v>
      </c>
      <c r="I112" s="75" t="str">
        <f t="shared" si="11"/>
        <v>C</v>
      </c>
      <c r="J112" s="120">
        <f t="shared" si="12"/>
        <v>-0.4593895117</v>
      </c>
      <c r="K112" s="80">
        <f t="shared" si="13"/>
        <v>0.1127066853</v>
      </c>
      <c r="N112" s="39"/>
      <c r="O112" s="39"/>
      <c r="P112" s="39"/>
    </row>
    <row r="113" hidden="1">
      <c r="A113" s="125" t="s">
        <v>200</v>
      </c>
      <c r="B113" s="126" t="s">
        <v>136</v>
      </c>
      <c r="C113" s="94" t="str">
        <f t="shared" si="8"/>
        <v>C</v>
      </c>
      <c r="D113" s="123">
        <f t="shared" si="9"/>
        <v>-0.04415005348</v>
      </c>
      <c r="E113" s="124">
        <f t="shared" si="10"/>
        <v>-0.8179925323</v>
      </c>
      <c r="F113" s="39"/>
      <c r="G113" s="84" t="s">
        <v>191</v>
      </c>
      <c r="H113" s="87" t="s">
        <v>138</v>
      </c>
      <c r="I113" s="75" t="str">
        <f t="shared" si="11"/>
        <v>C</v>
      </c>
      <c r="J113" s="120">
        <f t="shared" si="12"/>
        <v>-0.4593895117</v>
      </c>
      <c r="K113" s="80">
        <f t="shared" si="13"/>
        <v>-0.7646311247</v>
      </c>
      <c r="N113" s="39"/>
      <c r="O113" s="39"/>
      <c r="P113" s="39"/>
    </row>
    <row r="114" hidden="1">
      <c r="A114" s="125" t="s">
        <v>202</v>
      </c>
      <c r="B114" s="126" t="s">
        <v>136</v>
      </c>
      <c r="C114" s="94" t="str">
        <f t="shared" si="8"/>
        <v>C</v>
      </c>
      <c r="D114" s="123">
        <f t="shared" si="9"/>
        <v>-0.04415005348</v>
      </c>
      <c r="E114" s="124">
        <f t="shared" si="10"/>
        <v>0.6934069862</v>
      </c>
      <c r="F114" s="39"/>
      <c r="G114" s="84" t="s">
        <v>196</v>
      </c>
      <c r="H114" s="87" t="s">
        <v>138</v>
      </c>
      <c r="I114" s="75" t="str">
        <f t="shared" si="11"/>
        <v>C</v>
      </c>
      <c r="J114" s="120">
        <f t="shared" si="12"/>
        <v>-0.4593895117</v>
      </c>
      <c r="K114" s="80">
        <f t="shared" si="13"/>
        <v>-0.001877958351</v>
      </c>
      <c r="N114" s="39"/>
      <c r="O114" s="39"/>
      <c r="P114" s="39"/>
    </row>
    <row r="115" hidden="1">
      <c r="A115" s="125" t="s">
        <v>206</v>
      </c>
      <c r="B115" s="126" t="s">
        <v>136</v>
      </c>
      <c r="C115" s="94" t="str">
        <f t="shared" si="8"/>
        <v>C</v>
      </c>
      <c r="D115" s="123">
        <f t="shared" si="9"/>
        <v>-0.04415005348</v>
      </c>
      <c r="E115" s="124">
        <f t="shared" si="10"/>
        <v>-0.6226159373</v>
      </c>
      <c r="F115" s="39"/>
      <c r="G115" s="84" t="s">
        <v>200</v>
      </c>
      <c r="H115" s="87" t="s">
        <v>138</v>
      </c>
      <c r="I115" s="75" t="str">
        <f t="shared" si="11"/>
        <v>C</v>
      </c>
      <c r="J115" s="120">
        <f t="shared" si="12"/>
        <v>-0.4593895117</v>
      </c>
      <c r="K115" s="80">
        <f t="shared" si="13"/>
        <v>-0.8179925323</v>
      </c>
      <c r="N115" s="39"/>
      <c r="O115" s="39"/>
      <c r="P115" s="39"/>
    </row>
    <row r="116" hidden="1">
      <c r="A116" s="125" t="s">
        <v>208</v>
      </c>
      <c r="B116" s="126" t="s">
        <v>136</v>
      </c>
      <c r="C116" s="94" t="str">
        <f t="shared" si="8"/>
        <v>C</v>
      </c>
      <c r="D116" s="123">
        <f t="shared" si="9"/>
        <v>-0.04415005348</v>
      </c>
      <c r="E116" s="124">
        <f t="shared" si="10"/>
        <v>0.2574532334</v>
      </c>
      <c r="F116" s="39"/>
      <c r="G116" s="84" t="s">
        <v>206</v>
      </c>
      <c r="H116" s="87" t="s">
        <v>138</v>
      </c>
      <c r="I116" s="75" t="str">
        <f t="shared" si="11"/>
        <v>C</v>
      </c>
      <c r="J116" s="120">
        <f t="shared" si="12"/>
        <v>-0.4593895117</v>
      </c>
      <c r="K116" s="80">
        <f t="shared" si="13"/>
        <v>-0.6226159373</v>
      </c>
      <c r="N116" s="39"/>
      <c r="O116" s="39"/>
      <c r="P116" s="39"/>
    </row>
    <row r="117" hidden="1">
      <c r="A117" s="125" t="s">
        <v>210</v>
      </c>
      <c r="B117" s="126" t="s">
        <v>136</v>
      </c>
      <c r="C117" s="94" t="str">
        <f t="shared" si="8"/>
        <v>C</v>
      </c>
      <c r="D117" s="123">
        <f t="shared" si="9"/>
        <v>-0.04415005348</v>
      </c>
      <c r="E117" s="124">
        <f t="shared" si="10"/>
        <v>-0.2214363472</v>
      </c>
      <c r="F117" s="39"/>
      <c r="G117" s="84" t="s">
        <v>210</v>
      </c>
      <c r="H117" s="87" t="s">
        <v>138</v>
      </c>
      <c r="I117" s="75" t="str">
        <f t="shared" si="11"/>
        <v>C</v>
      </c>
      <c r="J117" s="120">
        <f t="shared" si="12"/>
        <v>-0.4593895117</v>
      </c>
      <c r="K117" s="80">
        <f t="shared" si="13"/>
        <v>-0.2214363472</v>
      </c>
      <c r="N117" s="39"/>
      <c r="O117" s="39"/>
      <c r="P117" s="39"/>
    </row>
    <row r="118" hidden="1">
      <c r="A118" s="125" t="s">
        <v>212</v>
      </c>
      <c r="B118" s="126" t="s">
        <v>136</v>
      </c>
      <c r="C118" s="94" t="str">
        <f t="shared" si="8"/>
        <v>C</v>
      </c>
      <c r="D118" s="123">
        <f t="shared" si="9"/>
        <v>-0.04415005348</v>
      </c>
      <c r="E118" s="124">
        <f t="shared" si="10"/>
        <v>0.1537873614</v>
      </c>
      <c r="F118" s="39"/>
      <c r="G118" s="84" t="s">
        <v>215</v>
      </c>
      <c r="H118" s="87" t="s">
        <v>138</v>
      </c>
      <c r="I118" s="75" t="str">
        <f t="shared" si="11"/>
        <v>C</v>
      </c>
      <c r="J118" s="120">
        <f t="shared" si="12"/>
        <v>-0.4593895117</v>
      </c>
      <c r="K118" s="80">
        <f t="shared" si="13"/>
        <v>-0.7782550275</v>
      </c>
      <c r="N118" s="39"/>
      <c r="O118" s="39"/>
      <c r="P118" s="39"/>
    </row>
    <row r="119" hidden="1">
      <c r="A119" s="125" t="s">
        <v>215</v>
      </c>
      <c r="B119" s="126" t="s">
        <v>136</v>
      </c>
      <c r="C119" s="94" t="str">
        <f t="shared" si="8"/>
        <v>C</v>
      </c>
      <c r="D119" s="123">
        <f t="shared" si="9"/>
        <v>-0.04415005348</v>
      </c>
      <c r="E119" s="124">
        <f t="shared" si="10"/>
        <v>-0.7782550275</v>
      </c>
      <c r="F119" s="39"/>
      <c r="G119" s="84" t="s">
        <v>219</v>
      </c>
      <c r="H119" s="89" t="s">
        <v>138</v>
      </c>
      <c r="I119" s="138" t="str">
        <f t="shared" si="11"/>
        <v>C</v>
      </c>
      <c r="J119" s="139">
        <f t="shared" si="12"/>
        <v>-0.4593895117</v>
      </c>
      <c r="K119" s="103">
        <f t="shared" si="13"/>
        <v>-0.5438601569</v>
      </c>
      <c r="N119" s="39"/>
      <c r="O119" s="39"/>
      <c r="P119" s="39"/>
    </row>
    <row r="120" hidden="1">
      <c r="A120" s="127" t="s">
        <v>219</v>
      </c>
      <c r="B120" s="128" t="s">
        <v>136</v>
      </c>
      <c r="C120" s="94" t="str">
        <f t="shared" si="8"/>
        <v>C</v>
      </c>
      <c r="D120" s="130">
        <f t="shared" si="9"/>
        <v>-0.04415005348</v>
      </c>
      <c r="E120" s="131">
        <f t="shared" si="10"/>
        <v>-0.5438601569</v>
      </c>
      <c r="F120" s="39"/>
      <c r="G120" s="76" t="s">
        <v>169</v>
      </c>
      <c r="H120" s="90" t="s">
        <v>143</v>
      </c>
      <c r="I120" s="75" t="str">
        <f t="shared" si="11"/>
        <v>B</v>
      </c>
      <c r="J120" s="120">
        <f t="shared" si="12"/>
        <v>-0.9062884619</v>
      </c>
      <c r="K120" s="80">
        <f t="shared" si="13"/>
        <v>-1.040161099</v>
      </c>
      <c r="N120" s="39"/>
      <c r="O120" s="39"/>
      <c r="P120" s="39"/>
    </row>
    <row r="121" hidden="1">
      <c r="A121" s="132" t="s">
        <v>142</v>
      </c>
      <c r="B121" s="133" t="s">
        <v>142</v>
      </c>
      <c r="C121" s="116" t="str">
        <f t="shared" si="8"/>
        <v>E</v>
      </c>
      <c r="D121" s="117">
        <f t="shared" si="9"/>
        <v>1.338995684</v>
      </c>
      <c r="E121" s="118">
        <f t="shared" si="10"/>
        <v>1.481614733</v>
      </c>
      <c r="F121" s="39"/>
      <c r="G121" s="84" t="s">
        <v>177</v>
      </c>
      <c r="H121" s="87" t="s">
        <v>143</v>
      </c>
      <c r="I121" s="75" t="str">
        <f t="shared" si="11"/>
        <v>B</v>
      </c>
      <c r="J121" s="120">
        <f t="shared" si="12"/>
        <v>-0.9062884619</v>
      </c>
      <c r="K121" s="80">
        <f t="shared" si="13"/>
        <v>-1.048953635</v>
      </c>
      <c r="N121" s="39"/>
      <c r="O121" s="39"/>
      <c r="P121" s="39"/>
    </row>
    <row r="122" hidden="1">
      <c r="A122" s="127" t="s">
        <v>194</v>
      </c>
      <c r="B122" s="128" t="s">
        <v>142</v>
      </c>
      <c r="C122" s="129" t="str">
        <f t="shared" si="8"/>
        <v>E</v>
      </c>
      <c r="D122" s="130">
        <f t="shared" si="9"/>
        <v>1.338995684</v>
      </c>
      <c r="E122" s="131">
        <f t="shared" si="10"/>
        <v>1.196376635</v>
      </c>
      <c r="F122" s="39"/>
      <c r="G122" s="84" t="s">
        <v>179</v>
      </c>
      <c r="H122" s="87" t="s">
        <v>143</v>
      </c>
      <c r="I122" s="75" t="str">
        <f t="shared" si="11"/>
        <v>B</v>
      </c>
      <c r="J122" s="120">
        <f t="shared" si="12"/>
        <v>-0.9062884619</v>
      </c>
      <c r="K122" s="80">
        <f t="shared" si="13"/>
        <v>-1.142676284</v>
      </c>
      <c r="N122" s="39"/>
      <c r="O122" s="39"/>
      <c r="P122" s="39"/>
    </row>
    <row r="123" hidden="1">
      <c r="A123" s="132" t="s">
        <v>139</v>
      </c>
      <c r="B123" s="133" t="s">
        <v>140</v>
      </c>
      <c r="C123" s="94" t="str">
        <f t="shared" si="8"/>
        <v>E</v>
      </c>
      <c r="D123" s="117">
        <f t="shared" si="9"/>
        <v>1.522907118</v>
      </c>
      <c r="E123" s="118">
        <f t="shared" si="10"/>
        <v>1.417334067</v>
      </c>
      <c r="F123" s="39"/>
      <c r="G123" s="84" t="s">
        <v>148</v>
      </c>
      <c r="H123" s="87" t="s">
        <v>143</v>
      </c>
      <c r="I123" s="75" t="str">
        <f t="shared" si="11"/>
        <v>B</v>
      </c>
      <c r="J123" s="120">
        <f t="shared" si="12"/>
        <v>-0.9062884619</v>
      </c>
      <c r="K123" s="80">
        <f t="shared" si="13"/>
        <v>-1.188214242</v>
      </c>
      <c r="N123" s="39"/>
      <c r="O123" s="39"/>
      <c r="P123" s="39"/>
    </row>
    <row r="124" hidden="1">
      <c r="A124" s="125" t="s">
        <v>140</v>
      </c>
      <c r="B124" s="126" t="s">
        <v>140</v>
      </c>
      <c r="C124" s="94" t="str">
        <f t="shared" si="8"/>
        <v>E</v>
      </c>
      <c r="D124" s="123">
        <f t="shared" si="9"/>
        <v>1.522907118</v>
      </c>
      <c r="E124" s="124">
        <f t="shared" si="10"/>
        <v>1.37510382</v>
      </c>
      <c r="F124" s="39"/>
      <c r="G124" s="84" t="s">
        <v>181</v>
      </c>
      <c r="H124" s="87" t="s">
        <v>143</v>
      </c>
      <c r="I124" s="75" t="str">
        <f t="shared" si="11"/>
        <v>B</v>
      </c>
      <c r="J124" s="120">
        <f t="shared" si="12"/>
        <v>-0.9062884619</v>
      </c>
      <c r="K124" s="80">
        <f t="shared" si="13"/>
        <v>-0.8490465664</v>
      </c>
      <c r="N124" s="39"/>
      <c r="O124" s="39"/>
      <c r="P124" s="39"/>
    </row>
    <row r="125" hidden="1">
      <c r="A125" s="125" t="s">
        <v>204</v>
      </c>
      <c r="B125" s="126" t="s">
        <v>140</v>
      </c>
      <c r="C125" s="94" t="str">
        <f t="shared" si="8"/>
        <v>E</v>
      </c>
      <c r="D125" s="123">
        <f t="shared" si="9"/>
        <v>1.522907118</v>
      </c>
      <c r="E125" s="124">
        <f t="shared" si="10"/>
        <v>1.730911243</v>
      </c>
      <c r="F125" s="39"/>
      <c r="G125" s="84" t="s">
        <v>183</v>
      </c>
      <c r="H125" s="87" t="s">
        <v>143</v>
      </c>
      <c r="I125" s="75" t="str">
        <f t="shared" si="11"/>
        <v>B</v>
      </c>
      <c r="J125" s="120">
        <f t="shared" si="12"/>
        <v>-0.9062884619</v>
      </c>
      <c r="K125" s="80">
        <f t="shared" si="13"/>
        <v>-0.6516967349</v>
      </c>
      <c r="N125" s="39"/>
      <c r="O125" s="39"/>
      <c r="P125" s="39"/>
    </row>
    <row r="126" hidden="1">
      <c r="A126" s="125" t="s">
        <v>209</v>
      </c>
      <c r="B126" s="126" t="s">
        <v>140</v>
      </c>
      <c r="C126" s="94" t="str">
        <f t="shared" si="8"/>
        <v>E</v>
      </c>
      <c r="D126" s="123">
        <f t="shared" si="9"/>
        <v>1.522907118</v>
      </c>
      <c r="E126" s="124">
        <f t="shared" si="10"/>
        <v>0.9241895081</v>
      </c>
      <c r="F126" s="39"/>
      <c r="G126" s="84" t="s">
        <v>187</v>
      </c>
      <c r="H126" s="87" t="s">
        <v>143</v>
      </c>
      <c r="I126" s="75" t="str">
        <f t="shared" si="11"/>
        <v>B</v>
      </c>
      <c r="J126" s="120">
        <f t="shared" si="12"/>
        <v>-0.9062884619</v>
      </c>
      <c r="K126" s="80">
        <f t="shared" si="13"/>
        <v>-1.229522615</v>
      </c>
      <c r="N126" s="39"/>
      <c r="O126" s="39"/>
      <c r="P126" s="39"/>
    </row>
    <row r="127" hidden="1">
      <c r="A127" s="127" t="s">
        <v>216</v>
      </c>
      <c r="B127" s="128" t="s">
        <v>140</v>
      </c>
      <c r="C127" s="94" t="str">
        <f t="shared" si="8"/>
        <v>E</v>
      </c>
      <c r="D127" s="130">
        <f t="shared" si="9"/>
        <v>1.522907118</v>
      </c>
      <c r="E127" s="131">
        <f t="shared" si="10"/>
        <v>2.166996952</v>
      </c>
      <c r="F127" s="39"/>
      <c r="G127" s="84" t="s">
        <v>192</v>
      </c>
      <c r="H127" s="87" t="s">
        <v>143</v>
      </c>
      <c r="I127" s="75" t="str">
        <f t="shared" si="11"/>
        <v>B</v>
      </c>
      <c r="J127" s="120">
        <f t="shared" si="12"/>
        <v>-0.9062884619</v>
      </c>
      <c r="K127" s="80">
        <f t="shared" si="13"/>
        <v>-0.2725327973</v>
      </c>
      <c r="N127" s="39"/>
      <c r="O127" s="39"/>
      <c r="P127" s="39"/>
    </row>
    <row r="128" hidden="1">
      <c r="A128" s="132" t="s">
        <v>169</v>
      </c>
      <c r="B128" s="133" t="s">
        <v>148</v>
      </c>
      <c r="C128" s="116" t="str">
        <f t="shared" si="8"/>
        <v>B</v>
      </c>
      <c r="D128" s="117">
        <f t="shared" si="9"/>
        <v>-0.9062884619</v>
      </c>
      <c r="E128" s="118">
        <f t="shared" si="10"/>
        <v>-1.040161099</v>
      </c>
      <c r="F128" s="39"/>
      <c r="G128" s="84" t="s">
        <v>195</v>
      </c>
      <c r="H128" s="87" t="s">
        <v>143</v>
      </c>
      <c r="I128" s="75" t="str">
        <f t="shared" si="11"/>
        <v>B</v>
      </c>
      <c r="J128" s="120">
        <f t="shared" si="12"/>
        <v>-0.9062884619</v>
      </c>
      <c r="K128" s="80">
        <f t="shared" si="13"/>
        <v>-0.8764233547</v>
      </c>
      <c r="N128" s="39"/>
      <c r="O128" s="39"/>
      <c r="P128" s="39"/>
    </row>
    <row r="129" hidden="1">
      <c r="A129" s="125" t="s">
        <v>177</v>
      </c>
      <c r="B129" s="126" t="s">
        <v>148</v>
      </c>
      <c r="C129" s="94" t="str">
        <f t="shared" si="8"/>
        <v>B</v>
      </c>
      <c r="D129" s="123">
        <f t="shared" si="9"/>
        <v>-0.9062884619</v>
      </c>
      <c r="E129" s="124">
        <f t="shared" si="10"/>
        <v>-1.048953635</v>
      </c>
      <c r="F129" s="39"/>
      <c r="G129" s="84" t="s">
        <v>207</v>
      </c>
      <c r="H129" s="87" t="s">
        <v>143</v>
      </c>
      <c r="I129" s="75" t="str">
        <f t="shared" si="11"/>
        <v>B</v>
      </c>
      <c r="J129" s="120">
        <f t="shared" si="12"/>
        <v>-0.9062884619</v>
      </c>
      <c r="K129" s="80">
        <f t="shared" si="13"/>
        <v>-0.7348134158</v>
      </c>
      <c r="N129" s="39"/>
      <c r="O129" s="39"/>
      <c r="P129" s="39"/>
    </row>
    <row r="130" hidden="1">
      <c r="A130" s="125" t="s">
        <v>179</v>
      </c>
      <c r="B130" s="126" t="s">
        <v>148</v>
      </c>
      <c r="C130" s="94" t="str">
        <f t="shared" si="8"/>
        <v>B</v>
      </c>
      <c r="D130" s="123">
        <f t="shared" si="9"/>
        <v>-0.9062884619</v>
      </c>
      <c r="E130" s="124">
        <f t="shared" si="10"/>
        <v>-1.142676284</v>
      </c>
      <c r="F130" s="39"/>
      <c r="G130" s="100" t="s">
        <v>220</v>
      </c>
      <c r="H130" s="89" t="s">
        <v>143</v>
      </c>
      <c r="I130" s="75" t="str">
        <f t="shared" si="11"/>
        <v>B</v>
      </c>
      <c r="J130" s="120">
        <f t="shared" si="12"/>
        <v>-0.9062884619</v>
      </c>
      <c r="K130" s="80">
        <f t="shared" si="13"/>
        <v>-0.9351323365</v>
      </c>
      <c r="N130" s="39"/>
      <c r="O130" s="39"/>
      <c r="P130" s="39"/>
    </row>
    <row r="131" hidden="1">
      <c r="A131" s="125" t="s">
        <v>148</v>
      </c>
      <c r="B131" s="126" t="s">
        <v>148</v>
      </c>
      <c r="C131" s="94" t="str">
        <f t="shared" si="8"/>
        <v>B</v>
      </c>
      <c r="D131" s="123">
        <f t="shared" si="9"/>
        <v>-0.9062884619</v>
      </c>
      <c r="E131" s="124">
        <f t="shared" si="10"/>
        <v>-1.188214242</v>
      </c>
      <c r="F131" s="39"/>
      <c r="G131" s="76" t="s">
        <v>133</v>
      </c>
      <c r="H131" s="90" t="s">
        <v>135</v>
      </c>
      <c r="I131" s="136" t="str">
        <f t="shared" si="11"/>
        <v>C</v>
      </c>
      <c r="J131" s="137">
        <f t="shared" si="12"/>
        <v>-0.7318753294</v>
      </c>
      <c r="K131" s="91">
        <f t="shared" si="13"/>
        <v>-0.09447191905</v>
      </c>
      <c r="N131" s="39"/>
      <c r="O131" s="39"/>
      <c r="P131" s="39"/>
    </row>
    <row r="132" hidden="1">
      <c r="A132" s="125" t="s">
        <v>181</v>
      </c>
      <c r="B132" s="126" t="s">
        <v>148</v>
      </c>
      <c r="C132" s="94" t="str">
        <f t="shared" si="8"/>
        <v>B</v>
      </c>
      <c r="D132" s="123">
        <f t="shared" si="9"/>
        <v>-0.9062884619</v>
      </c>
      <c r="E132" s="124">
        <f t="shared" si="10"/>
        <v>-0.8490465664</v>
      </c>
      <c r="F132" s="39"/>
      <c r="G132" s="84" t="s">
        <v>163</v>
      </c>
      <c r="H132" s="87" t="s">
        <v>135</v>
      </c>
      <c r="I132" s="75" t="str">
        <f t="shared" si="11"/>
        <v>C</v>
      </c>
      <c r="J132" s="120">
        <f t="shared" si="12"/>
        <v>-0.7318753294</v>
      </c>
      <c r="K132" s="80">
        <f t="shared" si="13"/>
        <v>-0.1883366994</v>
      </c>
      <c r="N132" s="39"/>
      <c r="O132" s="39"/>
      <c r="P132" s="39"/>
    </row>
    <row r="133" hidden="1">
      <c r="A133" s="125" t="s">
        <v>183</v>
      </c>
      <c r="B133" s="126" t="s">
        <v>148</v>
      </c>
      <c r="C133" s="94" t="str">
        <f t="shared" si="8"/>
        <v>B</v>
      </c>
      <c r="D133" s="123">
        <f t="shared" si="9"/>
        <v>-0.9062884619</v>
      </c>
      <c r="E133" s="124">
        <f t="shared" si="10"/>
        <v>-0.6516967349</v>
      </c>
      <c r="F133" s="39"/>
      <c r="G133" s="84" t="s">
        <v>168</v>
      </c>
      <c r="H133" s="87" t="s">
        <v>135</v>
      </c>
      <c r="I133" s="75" t="str">
        <f t="shared" si="11"/>
        <v>C</v>
      </c>
      <c r="J133" s="120">
        <f t="shared" si="12"/>
        <v>-0.7318753294</v>
      </c>
      <c r="K133" s="80">
        <f t="shared" si="13"/>
        <v>-0.7166125704</v>
      </c>
      <c r="N133" s="39"/>
      <c r="O133" s="39"/>
      <c r="P133" s="39"/>
    </row>
    <row r="134" hidden="1">
      <c r="A134" s="125" t="s">
        <v>187</v>
      </c>
      <c r="B134" s="126" t="s">
        <v>148</v>
      </c>
      <c r="C134" s="94" t="str">
        <f t="shared" si="8"/>
        <v>B</v>
      </c>
      <c r="D134" s="123">
        <f t="shared" si="9"/>
        <v>-0.9062884619</v>
      </c>
      <c r="E134" s="124">
        <f t="shared" si="10"/>
        <v>-1.229522615</v>
      </c>
      <c r="F134" s="39"/>
      <c r="G134" s="84" t="s">
        <v>211</v>
      </c>
      <c r="H134" s="87" t="s">
        <v>135</v>
      </c>
      <c r="I134" s="75" t="str">
        <f t="shared" si="11"/>
        <v>C</v>
      </c>
      <c r="J134" s="120">
        <f t="shared" si="12"/>
        <v>-0.7318753294</v>
      </c>
      <c r="K134" s="80">
        <f t="shared" si="13"/>
        <v>-0.5562183953</v>
      </c>
      <c r="N134" s="39"/>
      <c r="O134" s="39"/>
      <c r="P134" s="39"/>
    </row>
    <row r="135" hidden="1">
      <c r="A135" s="125" t="s">
        <v>192</v>
      </c>
      <c r="B135" s="126" t="s">
        <v>148</v>
      </c>
      <c r="C135" s="94" t="str">
        <f t="shared" si="8"/>
        <v>B</v>
      </c>
      <c r="D135" s="123">
        <f t="shared" si="9"/>
        <v>-0.9062884619</v>
      </c>
      <c r="E135" s="124">
        <f t="shared" si="10"/>
        <v>-0.2725327973</v>
      </c>
      <c r="F135" s="39"/>
      <c r="G135" s="84" t="s">
        <v>213</v>
      </c>
      <c r="H135" s="87" t="s">
        <v>135</v>
      </c>
      <c r="I135" s="75" t="str">
        <f t="shared" si="11"/>
        <v>C</v>
      </c>
      <c r="J135" s="120">
        <f t="shared" si="12"/>
        <v>-0.7318753294</v>
      </c>
      <c r="K135" s="80">
        <f t="shared" si="13"/>
        <v>-1.099058354</v>
      </c>
      <c r="N135" s="39"/>
      <c r="O135" s="39"/>
      <c r="P135" s="39"/>
    </row>
    <row r="136" hidden="1">
      <c r="A136" s="125" t="s">
        <v>195</v>
      </c>
      <c r="B136" s="126" t="s">
        <v>148</v>
      </c>
      <c r="C136" s="94" t="str">
        <f t="shared" si="8"/>
        <v>B</v>
      </c>
      <c r="D136" s="123">
        <f t="shared" si="9"/>
        <v>-0.9062884619</v>
      </c>
      <c r="E136" s="124">
        <f t="shared" si="10"/>
        <v>-0.8764233547</v>
      </c>
      <c r="F136" s="39"/>
      <c r="G136" s="84" t="s">
        <v>134</v>
      </c>
      <c r="H136" s="89" t="s">
        <v>135</v>
      </c>
      <c r="I136" s="138" t="str">
        <f t="shared" si="11"/>
        <v>C</v>
      </c>
      <c r="J136" s="139">
        <f t="shared" si="12"/>
        <v>-0.7318753294</v>
      </c>
      <c r="K136" s="103">
        <f t="shared" si="13"/>
        <v>-1.736554038</v>
      </c>
      <c r="N136" s="39"/>
      <c r="O136" s="39"/>
      <c r="P136" s="39"/>
    </row>
    <row r="137" hidden="1">
      <c r="A137" s="125" t="s">
        <v>207</v>
      </c>
      <c r="B137" s="126" t="s">
        <v>148</v>
      </c>
      <c r="C137" s="94" t="str">
        <f t="shared" si="8"/>
        <v>B</v>
      </c>
      <c r="D137" s="123">
        <f t="shared" si="9"/>
        <v>-0.9062884619</v>
      </c>
      <c r="E137" s="124">
        <f t="shared" si="10"/>
        <v>-0.7348134158</v>
      </c>
      <c r="F137" s="39"/>
      <c r="G137" s="76" t="s">
        <v>158</v>
      </c>
      <c r="H137" s="90" t="s">
        <v>149</v>
      </c>
      <c r="I137" s="75" t="str">
        <f t="shared" si="11"/>
        <v>D</v>
      </c>
      <c r="J137" s="120">
        <f t="shared" si="12"/>
        <v>0.1784871559</v>
      </c>
      <c r="K137" s="80">
        <f t="shared" si="13"/>
        <v>-0.4922229438</v>
      </c>
      <c r="N137" s="39"/>
      <c r="O137" s="39"/>
      <c r="P137" s="39"/>
    </row>
    <row r="138" hidden="1">
      <c r="A138" s="127" t="s">
        <v>220</v>
      </c>
      <c r="B138" s="128" t="s">
        <v>148</v>
      </c>
      <c r="C138" s="129" t="str">
        <f t="shared" si="8"/>
        <v>B</v>
      </c>
      <c r="D138" s="130">
        <f t="shared" si="9"/>
        <v>-0.9062884619</v>
      </c>
      <c r="E138" s="131">
        <f t="shared" si="10"/>
        <v>-0.9351323365</v>
      </c>
      <c r="F138" s="39"/>
      <c r="G138" s="84" t="s">
        <v>172</v>
      </c>
      <c r="H138" s="87" t="s">
        <v>149</v>
      </c>
      <c r="I138" s="75" t="str">
        <f t="shared" si="11"/>
        <v>D</v>
      </c>
      <c r="J138" s="120">
        <f t="shared" si="12"/>
        <v>0.1784871559</v>
      </c>
      <c r="K138" s="80">
        <f t="shared" si="13"/>
        <v>-0.2744595634</v>
      </c>
      <c r="N138" s="39"/>
      <c r="O138" s="39"/>
      <c r="P138" s="39"/>
    </row>
    <row r="139" hidden="1">
      <c r="A139" s="132" t="s">
        <v>165</v>
      </c>
      <c r="B139" s="133" t="s">
        <v>153</v>
      </c>
      <c r="C139" s="94" t="str">
        <f t="shared" si="8"/>
        <v>E</v>
      </c>
      <c r="D139" s="117">
        <f t="shared" si="9"/>
        <v>1.081786955</v>
      </c>
      <c r="E139" s="118">
        <f t="shared" si="10"/>
        <v>1.149934226</v>
      </c>
      <c r="F139" s="39"/>
      <c r="G139" s="84" t="s">
        <v>173</v>
      </c>
      <c r="H139" s="87" t="s">
        <v>149</v>
      </c>
      <c r="I139" s="75" t="str">
        <f t="shared" si="11"/>
        <v>D</v>
      </c>
      <c r="J139" s="120">
        <f t="shared" si="12"/>
        <v>0.1784871559</v>
      </c>
      <c r="K139" s="80">
        <f t="shared" si="13"/>
        <v>1.155803319</v>
      </c>
      <c r="N139" s="39"/>
      <c r="O139" s="39"/>
      <c r="P139" s="39"/>
    </row>
    <row r="140" hidden="1">
      <c r="A140" s="125" t="s">
        <v>167</v>
      </c>
      <c r="B140" s="126" t="s">
        <v>153</v>
      </c>
      <c r="C140" s="94" t="str">
        <f t="shared" si="8"/>
        <v>E</v>
      </c>
      <c r="D140" s="123">
        <f t="shared" si="9"/>
        <v>1.081786955</v>
      </c>
      <c r="E140" s="124">
        <f t="shared" si="10"/>
        <v>0.8244840191</v>
      </c>
      <c r="F140" s="39"/>
      <c r="G140" s="84" t="s">
        <v>176</v>
      </c>
      <c r="H140" s="87" t="s">
        <v>149</v>
      </c>
      <c r="I140" s="75" t="str">
        <f t="shared" si="11"/>
        <v>D</v>
      </c>
      <c r="J140" s="120">
        <f t="shared" si="12"/>
        <v>0.1784871559</v>
      </c>
      <c r="K140" s="80">
        <f t="shared" si="13"/>
        <v>1.192888424</v>
      </c>
      <c r="N140" s="39"/>
      <c r="O140" s="39"/>
      <c r="P140" s="39"/>
    </row>
    <row r="141" hidden="1">
      <c r="A141" s="125" t="s">
        <v>171</v>
      </c>
      <c r="B141" s="126" t="s">
        <v>153</v>
      </c>
      <c r="C141" s="94" t="str">
        <f t="shared" si="8"/>
        <v>E</v>
      </c>
      <c r="D141" s="123">
        <f t="shared" si="9"/>
        <v>1.081786955</v>
      </c>
      <c r="E141" s="124">
        <f t="shared" si="10"/>
        <v>1.632284363</v>
      </c>
      <c r="F141" s="39"/>
      <c r="G141" s="84" t="s">
        <v>186</v>
      </c>
      <c r="H141" s="87" t="s">
        <v>149</v>
      </c>
      <c r="I141" s="75" t="str">
        <f t="shared" si="11"/>
        <v>D</v>
      </c>
      <c r="J141" s="120">
        <f t="shared" si="12"/>
        <v>0.1784871559</v>
      </c>
      <c r="K141" s="80">
        <f t="shared" si="13"/>
        <v>-0.6715414546</v>
      </c>
      <c r="N141" s="39"/>
      <c r="O141" s="39"/>
      <c r="P141" s="39"/>
    </row>
    <row r="142" hidden="1">
      <c r="A142" s="125" t="s">
        <v>184</v>
      </c>
      <c r="B142" s="126" t="s">
        <v>153</v>
      </c>
      <c r="C142" s="94" t="str">
        <f t="shared" si="8"/>
        <v>E</v>
      </c>
      <c r="D142" s="123">
        <f t="shared" si="9"/>
        <v>1.081786955</v>
      </c>
      <c r="E142" s="124">
        <f t="shared" si="10"/>
        <v>0.416775204</v>
      </c>
      <c r="F142" s="39"/>
      <c r="G142" s="84" t="s">
        <v>202</v>
      </c>
      <c r="H142" s="87" t="s">
        <v>149</v>
      </c>
      <c r="I142" s="75" t="str">
        <f t="shared" si="11"/>
        <v>D</v>
      </c>
      <c r="J142" s="120">
        <f t="shared" si="12"/>
        <v>0.1784871559</v>
      </c>
      <c r="K142" s="80">
        <f t="shared" si="13"/>
        <v>0.6934069862</v>
      </c>
      <c r="N142" s="39"/>
      <c r="O142" s="39"/>
      <c r="P142" s="39"/>
    </row>
    <row r="143" hidden="1">
      <c r="A143" s="125" t="s">
        <v>153</v>
      </c>
      <c r="B143" s="126" t="s">
        <v>153</v>
      </c>
      <c r="C143" s="94" t="str">
        <f t="shared" si="8"/>
        <v>E</v>
      </c>
      <c r="D143" s="123">
        <f t="shared" si="9"/>
        <v>1.081786955</v>
      </c>
      <c r="E143" s="124">
        <f t="shared" si="10"/>
        <v>0.7422294816</v>
      </c>
      <c r="F143" s="39"/>
      <c r="G143" s="100" t="s">
        <v>159</v>
      </c>
      <c r="H143" s="89" t="s">
        <v>149</v>
      </c>
      <c r="I143" s="75" t="str">
        <f t="shared" si="11"/>
        <v>D</v>
      </c>
      <c r="J143" s="120">
        <f t="shared" si="12"/>
        <v>0.1784871559</v>
      </c>
      <c r="K143" s="80">
        <f t="shared" si="13"/>
        <v>-0.3544646761</v>
      </c>
      <c r="N143" s="39"/>
      <c r="O143" s="39"/>
      <c r="P143" s="39"/>
    </row>
    <row r="144" hidden="1">
      <c r="A144" s="127" t="s">
        <v>205</v>
      </c>
      <c r="B144" s="128" t="s">
        <v>153</v>
      </c>
      <c r="C144" s="94" t="str">
        <f t="shared" si="8"/>
        <v>E</v>
      </c>
      <c r="D144" s="130">
        <f t="shared" si="9"/>
        <v>1.081786955</v>
      </c>
      <c r="E144" s="131">
        <f t="shared" si="10"/>
        <v>1.725014435</v>
      </c>
      <c r="F144" s="39"/>
      <c r="G144" s="76" t="s">
        <v>139</v>
      </c>
      <c r="H144" s="90" t="s">
        <v>141</v>
      </c>
      <c r="I144" s="136" t="str">
        <f t="shared" si="11"/>
        <v>E</v>
      </c>
      <c r="J144" s="137">
        <f t="shared" si="12"/>
        <v>1.109396323</v>
      </c>
      <c r="K144" s="91">
        <f t="shared" si="13"/>
        <v>1.417334067</v>
      </c>
      <c r="N144" s="39"/>
      <c r="O144" s="39"/>
      <c r="P144" s="39"/>
    </row>
    <row r="145" hidden="1">
      <c r="A145" s="132" t="s">
        <v>180</v>
      </c>
      <c r="B145" s="133" t="s">
        <v>155</v>
      </c>
      <c r="C145" s="116" t="str">
        <f t="shared" si="8"/>
        <v>D</v>
      </c>
      <c r="D145" s="117">
        <f t="shared" si="9"/>
        <v>0.08628650681</v>
      </c>
      <c r="E145" s="118">
        <f t="shared" si="10"/>
        <v>-0.09127598903</v>
      </c>
      <c r="F145" s="39"/>
      <c r="G145" s="84" t="s">
        <v>140</v>
      </c>
      <c r="H145" s="87" t="s">
        <v>141</v>
      </c>
      <c r="I145" s="75" t="str">
        <f t="shared" si="11"/>
        <v>E</v>
      </c>
      <c r="J145" s="120">
        <f t="shared" si="12"/>
        <v>1.109396323</v>
      </c>
      <c r="K145" s="80">
        <f t="shared" si="13"/>
        <v>1.37510382</v>
      </c>
      <c r="N145" s="39"/>
      <c r="O145" s="39"/>
      <c r="P145" s="39"/>
    </row>
    <row r="146" hidden="1">
      <c r="A146" s="125" t="s">
        <v>185</v>
      </c>
      <c r="B146" s="126" t="s">
        <v>155</v>
      </c>
      <c r="C146" s="94" t="str">
        <f t="shared" si="8"/>
        <v>D</v>
      </c>
      <c r="D146" s="123">
        <f t="shared" si="9"/>
        <v>0.08628650681</v>
      </c>
      <c r="E146" s="124">
        <f t="shared" si="10"/>
        <v>0.2123306161</v>
      </c>
      <c r="F146" s="39"/>
      <c r="G146" s="84" t="s">
        <v>182</v>
      </c>
      <c r="H146" s="87" t="s">
        <v>141</v>
      </c>
      <c r="I146" s="75" t="str">
        <f t="shared" si="11"/>
        <v>E</v>
      </c>
      <c r="J146" s="120">
        <f t="shared" si="12"/>
        <v>1.109396323</v>
      </c>
      <c r="K146" s="80">
        <f t="shared" si="13"/>
        <v>0.8493943962</v>
      </c>
      <c r="N146" s="39"/>
      <c r="O146" s="39"/>
      <c r="P146" s="39"/>
    </row>
    <row r="147" hidden="1">
      <c r="A147" s="125" t="s">
        <v>188</v>
      </c>
      <c r="B147" s="126" t="s">
        <v>155</v>
      </c>
      <c r="C147" s="94" t="str">
        <f t="shared" si="8"/>
        <v>D</v>
      </c>
      <c r="D147" s="123">
        <f t="shared" si="9"/>
        <v>0.08628650681</v>
      </c>
      <c r="E147" s="124">
        <f t="shared" si="10"/>
        <v>0.3050990024</v>
      </c>
      <c r="F147" s="39"/>
      <c r="G147" s="84" t="s">
        <v>204</v>
      </c>
      <c r="H147" s="87" t="s">
        <v>141</v>
      </c>
      <c r="I147" s="75" t="str">
        <f t="shared" si="11"/>
        <v>E</v>
      </c>
      <c r="J147" s="120">
        <f t="shared" si="12"/>
        <v>1.109396323</v>
      </c>
      <c r="K147" s="80">
        <f t="shared" si="13"/>
        <v>1.730911243</v>
      </c>
      <c r="N147" s="39"/>
      <c r="O147" s="39"/>
      <c r="P147" s="39"/>
    </row>
    <row r="148" hidden="1">
      <c r="A148" s="125" t="s">
        <v>190</v>
      </c>
      <c r="B148" s="126" t="s">
        <v>155</v>
      </c>
      <c r="C148" s="94" t="str">
        <f t="shared" si="8"/>
        <v>D</v>
      </c>
      <c r="D148" s="123">
        <f t="shared" si="9"/>
        <v>0.08628650681</v>
      </c>
      <c r="E148" s="124">
        <f t="shared" si="10"/>
        <v>0.7384315036</v>
      </c>
      <c r="F148" s="39"/>
      <c r="G148" s="84" t="s">
        <v>208</v>
      </c>
      <c r="H148" s="87" t="s">
        <v>141</v>
      </c>
      <c r="I148" s="75" t="str">
        <f t="shared" si="11"/>
        <v>E</v>
      </c>
      <c r="J148" s="120">
        <f t="shared" si="12"/>
        <v>1.109396323</v>
      </c>
      <c r="K148" s="80">
        <f t="shared" si="13"/>
        <v>0.2574532334</v>
      </c>
      <c r="N148" s="39"/>
      <c r="O148" s="39"/>
      <c r="P148" s="39"/>
    </row>
    <row r="149" hidden="1">
      <c r="A149" s="125" t="s">
        <v>193</v>
      </c>
      <c r="B149" s="126" t="s">
        <v>155</v>
      </c>
      <c r="C149" s="94" t="str">
        <f t="shared" si="8"/>
        <v>D</v>
      </c>
      <c r="D149" s="123">
        <f t="shared" si="9"/>
        <v>0.08628650681</v>
      </c>
      <c r="E149" s="124">
        <f t="shared" si="10"/>
        <v>-0.7600024328</v>
      </c>
      <c r="F149" s="39"/>
      <c r="G149" s="84" t="s">
        <v>209</v>
      </c>
      <c r="H149" s="87" t="s">
        <v>141</v>
      </c>
      <c r="I149" s="75" t="str">
        <f t="shared" si="11"/>
        <v>E</v>
      </c>
      <c r="J149" s="120">
        <f t="shared" si="12"/>
        <v>1.109396323</v>
      </c>
      <c r="K149" s="80">
        <f t="shared" si="13"/>
        <v>0.9241895081</v>
      </c>
      <c r="N149" s="39"/>
      <c r="O149" s="39"/>
      <c r="P149" s="39"/>
    </row>
    <row r="150" hidden="1">
      <c r="A150" s="125" t="s">
        <v>198</v>
      </c>
      <c r="B150" s="126" t="s">
        <v>155</v>
      </c>
      <c r="C150" s="94" t="str">
        <f t="shared" si="8"/>
        <v>D</v>
      </c>
      <c r="D150" s="123">
        <f t="shared" si="9"/>
        <v>0.08628650681</v>
      </c>
      <c r="E150" s="124">
        <f t="shared" si="10"/>
        <v>0.5434667178</v>
      </c>
      <c r="F150" s="39"/>
      <c r="G150" s="84" t="s">
        <v>212</v>
      </c>
      <c r="H150" s="87" t="s">
        <v>141</v>
      </c>
      <c r="I150" s="75" t="str">
        <f t="shared" si="11"/>
        <v>E</v>
      </c>
      <c r="J150" s="120">
        <f t="shared" si="12"/>
        <v>1.109396323</v>
      </c>
      <c r="K150" s="80">
        <f t="shared" si="13"/>
        <v>0.1537873614</v>
      </c>
      <c r="N150" s="39"/>
      <c r="O150" s="39"/>
      <c r="P150" s="39"/>
    </row>
    <row r="151" hidden="1">
      <c r="A151" s="127" t="s">
        <v>155</v>
      </c>
      <c r="B151" s="128" t="s">
        <v>155</v>
      </c>
      <c r="C151" s="129" t="str">
        <f t="shared" si="8"/>
        <v>D</v>
      </c>
      <c r="D151" s="130">
        <f t="shared" si="9"/>
        <v>0.08628650681</v>
      </c>
      <c r="E151" s="131">
        <f t="shared" si="10"/>
        <v>-0.3440438705</v>
      </c>
      <c r="F151" s="39"/>
      <c r="G151" s="100" t="s">
        <v>216</v>
      </c>
      <c r="H151" s="89" t="s">
        <v>141</v>
      </c>
      <c r="I151" s="138" t="str">
        <f t="shared" si="11"/>
        <v>E</v>
      </c>
      <c r="J151" s="139">
        <f t="shared" si="12"/>
        <v>1.109396323</v>
      </c>
      <c r="K151" s="103">
        <f t="shared" si="13"/>
        <v>2.166996952</v>
      </c>
      <c r="N151" s="39"/>
      <c r="O151" s="39"/>
      <c r="P151" s="39"/>
    </row>
    <row r="152" hidden="1">
      <c r="A152" s="132" t="s">
        <v>150</v>
      </c>
      <c r="B152" s="133" t="s">
        <v>151</v>
      </c>
      <c r="C152" s="94" t="str">
        <f t="shared" si="8"/>
        <v>C</v>
      </c>
      <c r="D152" s="117">
        <f t="shared" si="9"/>
        <v>-0.3753464812</v>
      </c>
      <c r="E152" s="118">
        <f t="shared" si="10"/>
        <v>-0.066672146</v>
      </c>
      <c r="F152" s="39"/>
      <c r="G152" s="76" t="s">
        <v>142</v>
      </c>
      <c r="H152" s="90" t="s">
        <v>156</v>
      </c>
      <c r="I152" s="75" t="str">
        <f t="shared" si="11"/>
        <v>E</v>
      </c>
      <c r="J152" s="120">
        <f t="shared" si="12"/>
        <v>1.291469575</v>
      </c>
      <c r="K152" s="80">
        <f t="shared" si="13"/>
        <v>1.481614733</v>
      </c>
      <c r="N152" s="39"/>
      <c r="O152" s="39"/>
      <c r="P152" s="39"/>
    </row>
    <row r="153" hidden="1">
      <c r="A153" s="125" t="s">
        <v>154</v>
      </c>
      <c r="B153" s="126" t="s">
        <v>151</v>
      </c>
      <c r="C153" s="94" t="str">
        <f t="shared" si="8"/>
        <v>C</v>
      </c>
      <c r="D153" s="123">
        <f t="shared" si="9"/>
        <v>-0.3753464812</v>
      </c>
      <c r="E153" s="124">
        <f t="shared" si="10"/>
        <v>-0.7147062044</v>
      </c>
      <c r="F153" s="39"/>
      <c r="G153" s="84" t="s">
        <v>194</v>
      </c>
      <c r="H153" s="87" t="s">
        <v>156</v>
      </c>
      <c r="I153" s="75" t="str">
        <f t="shared" si="11"/>
        <v>E</v>
      </c>
      <c r="J153" s="120">
        <f t="shared" si="12"/>
        <v>1.291469575</v>
      </c>
      <c r="K153" s="80">
        <f t="shared" si="13"/>
        <v>1.196376635</v>
      </c>
      <c r="N153" s="39"/>
      <c r="O153" s="39"/>
      <c r="P153" s="39"/>
    </row>
    <row r="154" hidden="1">
      <c r="A154" s="125" t="s">
        <v>164</v>
      </c>
      <c r="B154" s="126" t="s">
        <v>151</v>
      </c>
      <c r="C154" s="94" t="str">
        <f t="shared" si="8"/>
        <v>C</v>
      </c>
      <c r="D154" s="123">
        <f t="shared" si="9"/>
        <v>-0.3753464812</v>
      </c>
      <c r="E154" s="124">
        <f t="shared" si="10"/>
        <v>-0.1648323431</v>
      </c>
      <c r="F154" s="39"/>
      <c r="G154" s="100" t="s">
        <v>197</v>
      </c>
      <c r="H154" s="89" t="s">
        <v>156</v>
      </c>
      <c r="I154" s="75" t="str">
        <f t="shared" si="11"/>
        <v>E</v>
      </c>
      <c r="J154" s="120">
        <f t="shared" si="12"/>
        <v>1.291469575</v>
      </c>
      <c r="K154" s="80">
        <f t="shared" si="13"/>
        <v>1.196417357</v>
      </c>
      <c r="N154" s="39"/>
      <c r="O154" s="39"/>
      <c r="P154" s="39"/>
    </row>
    <row r="155" hidden="1">
      <c r="A155" s="125" t="s">
        <v>189</v>
      </c>
      <c r="B155" s="126" t="s">
        <v>151</v>
      </c>
      <c r="C155" s="94" t="str">
        <f t="shared" si="8"/>
        <v>C</v>
      </c>
      <c r="D155" s="123">
        <f t="shared" si="9"/>
        <v>-0.3753464812</v>
      </c>
      <c r="E155" s="124">
        <f t="shared" si="10"/>
        <v>-0.6455221571</v>
      </c>
      <c r="F155" s="39"/>
      <c r="G155" s="84" t="s">
        <v>150</v>
      </c>
      <c r="H155" s="90" t="s">
        <v>152</v>
      </c>
      <c r="I155" s="136" t="str">
        <f t="shared" si="11"/>
        <v>C</v>
      </c>
      <c r="J155" s="137">
        <f t="shared" si="12"/>
        <v>-0.3753464812</v>
      </c>
      <c r="K155" s="91">
        <f t="shared" si="13"/>
        <v>-0.066672146</v>
      </c>
      <c r="N155" s="39"/>
      <c r="O155" s="39"/>
      <c r="P155" s="39"/>
    </row>
    <row r="156" hidden="1">
      <c r="A156" s="125" t="s">
        <v>151</v>
      </c>
      <c r="B156" s="126" t="s">
        <v>151</v>
      </c>
      <c r="C156" s="94" t="str">
        <f t="shared" si="8"/>
        <v>C</v>
      </c>
      <c r="D156" s="123">
        <f t="shared" si="9"/>
        <v>-0.3753464812</v>
      </c>
      <c r="E156" s="124">
        <f t="shared" si="10"/>
        <v>-0.7865952899</v>
      </c>
      <c r="F156" s="39"/>
      <c r="G156" s="84" t="s">
        <v>154</v>
      </c>
      <c r="H156" s="87" t="s">
        <v>152</v>
      </c>
      <c r="I156" s="75" t="str">
        <f t="shared" si="11"/>
        <v>C</v>
      </c>
      <c r="J156" s="120">
        <f t="shared" si="12"/>
        <v>-0.3753464812</v>
      </c>
      <c r="K156" s="80">
        <f t="shared" si="13"/>
        <v>-0.7147062044</v>
      </c>
      <c r="N156" s="39"/>
      <c r="O156" s="39"/>
      <c r="P156" s="39"/>
    </row>
    <row r="157" hidden="1">
      <c r="A157" s="125" t="s">
        <v>201</v>
      </c>
      <c r="B157" s="126" t="s">
        <v>151</v>
      </c>
      <c r="C157" s="94" t="str">
        <f t="shared" si="8"/>
        <v>C</v>
      </c>
      <c r="D157" s="123">
        <f t="shared" si="9"/>
        <v>-0.3753464812</v>
      </c>
      <c r="E157" s="124">
        <f t="shared" si="10"/>
        <v>-0.4144229134</v>
      </c>
      <c r="F157" s="39"/>
      <c r="G157" s="84" t="s">
        <v>164</v>
      </c>
      <c r="H157" s="87" t="s">
        <v>152</v>
      </c>
      <c r="I157" s="75" t="str">
        <f t="shared" si="11"/>
        <v>C</v>
      </c>
      <c r="J157" s="120">
        <f t="shared" si="12"/>
        <v>-0.3753464812</v>
      </c>
      <c r="K157" s="80">
        <f t="shared" si="13"/>
        <v>-0.1648323431</v>
      </c>
      <c r="N157" s="39"/>
      <c r="O157" s="39"/>
      <c r="P157" s="39"/>
    </row>
    <row r="158" hidden="1">
      <c r="A158" s="127" t="s">
        <v>218</v>
      </c>
      <c r="B158" s="128" t="s">
        <v>151</v>
      </c>
      <c r="C158" s="94" t="str">
        <f t="shared" si="8"/>
        <v>C</v>
      </c>
      <c r="D158" s="130">
        <f t="shared" si="9"/>
        <v>-0.3753464812</v>
      </c>
      <c r="E158" s="131">
        <f t="shared" si="10"/>
        <v>0.1653256859</v>
      </c>
      <c r="F158" s="39"/>
      <c r="G158" s="84" t="s">
        <v>189</v>
      </c>
      <c r="H158" s="87" t="s">
        <v>152</v>
      </c>
      <c r="I158" s="75" t="str">
        <f t="shared" si="11"/>
        <v>C</v>
      </c>
      <c r="J158" s="120">
        <f t="shared" si="12"/>
        <v>-0.3753464812</v>
      </c>
      <c r="K158" s="80">
        <f t="shared" si="13"/>
        <v>-0.6455221571</v>
      </c>
      <c r="N158" s="39"/>
      <c r="O158" s="39"/>
      <c r="P158" s="39"/>
    </row>
    <row r="159" hidden="1">
      <c r="A159" s="84" t="s">
        <v>158</v>
      </c>
      <c r="B159" s="133" t="s">
        <v>159</v>
      </c>
      <c r="C159" s="116" t="str">
        <f t="shared" si="8"/>
        <v>C</v>
      </c>
      <c r="D159" s="117">
        <f t="shared" si="9"/>
        <v>-0.4481721595</v>
      </c>
      <c r="E159" s="118">
        <f t="shared" si="10"/>
        <v>-0.4922229438</v>
      </c>
      <c r="F159" s="39"/>
      <c r="G159" s="84" t="s">
        <v>151</v>
      </c>
      <c r="H159" s="87" t="s">
        <v>152</v>
      </c>
      <c r="I159" s="75" t="str">
        <f t="shared" si="11"/>
        <v>C</v>
      </c>
      <c r="J159" s="120">
        <f t="shared" si="12"/>
        <v>-0.3753464812</v>
      </c>
      <c r="K159" s="80">
        <f t="shared" si="13"/>
        <v>-0.7865952899</v>
      </c>
      <c r="N159" s="39"/>
      <c r="O159" s="39"/>
      <c r="P159" s="39"/>
    </row>
    <row r="160" hidden="1">
      <c r="A160" s="84" t="s">
        <v>172</v>
      </c>
      <c r="B160" s="126" t="s">
        <v>159</v>
      </c>
      <c r="C160" s="94" t="str">
        <f t="shared" si="8"/>
        <v>C</v>
      </c>
      <c r="D160" s="123">
        <f t="shared" si="9"/>
        <v>-0.4481721595</v>
      </c>
      <c r="E160" s="124">
        <f t="shared" si="10"/>
        <v>-0.2744595634</v>
      </c>
      <c r="F160" s="39"/>
      <c r="G160" s="84" t="s">
        <v>201</v>
      </c>
      <c r="H160" s="87" t="s">
        <v>152</v>
      </c>
      <c r="I160" s="75" t="str">
        <f t="shared" si="11"/>
        <v>C</v>
      </c>
      <c r="J160" s="120">
        <f t="shared" si="12"/>
        <v>-0.3753464812</v>
      </c>
      <c r="K160" s="80">
        <f t="shared" si="13"/>
        <v>-0.4144229134</v>
      </c>
      <c r="N160" s="39"/>
      <c r="O160" s="39"/>
      <c r="P160" s="39"/>
    </row>
    <row r="161" hidden="1">
      <c r="A161" s="84" t="s">
        <v>186</v>
      </c>
      <c r="B161" s="126" t="s">
        <v>159</v>
      </c>
      <c r="C161" s="94" t="str">
        <f t="shared" si="8"/>
        <v>C</v>
      </c>
      <c r="D161" s="123">
        <f t="shared" si="9"/>
        <v>-0.4481721595</v>
      </c>
      <c r="E161" s="124">
        <f t="shared" si="10"/>
        <v>-0.6715414546</v>
      </c>
      <c r="F161" s="39"/>
      <c r="G161" s="100" t="s">
        <v>218</v>
      </c>
      <c r="H161" s="89" t="s">
        <v>152</v>
      </c>
      <c r="I161" s="138" t="str">
        <f t="shared" si="11"/>
        <v>C</v>
      </c>
      <c r="J161" s="139">
        <f t="shared" si="12"/>
        <v>-0.3753464812</v>
      </c>
      <c r="K161" s="103">
        <f t="shared" si="13"/>
        <v>0.1653256859</v>
      </c>
      <c r="N161" s="39"/>
      <c r="O161" s="39"/>
      <c r="P161" s="39"/>
    </row>
    <row r="162" hidden="1">
      <c r="A162" s="84" t="s">
        <v>159</v>
      </c>
      <c r="B162" s="128" t="s">
        <v>159</v>
      </c>
      <c r="C162" s="129" t="str">
        <f t="shared" si="8"/>
        <v>C</v>
      </c>
      <c r="D162" s="130">
        <f t="shared" si="9"/>
        <v>-0.4481721595</v>
      </c>
      <c r="E162" s="131">
        <f t="shared" si="10"/>
        <v>-0.3544646761</v>
      </c>
      <c r="F162" s="39"/>
      <c r="G162" s="76" t="s">
        <v>144</v>
      </c>
      <c r="H162" s="90" t="s">
        <v>146</v>
      </c>
      <c r="I162" s="136" t="str">
        <f t="shared" si="11"/>
        <v>C</v>
      </c>
      <c r="J162" s="137">
        <f t="shared" si="12"/>
        <v>-0.01679871766</v>
      </c>
      <c r="K162" s="91">
        <f t="shared" si="13"/>
        <v>0.1851906533</v>
      </c>
      <c r="N162" s="39"/>
      <c r="O162" s="39"/>
      <c r="P162" s="39"/>
    </row>
    <row r="163" hidden="1">
      <c r="A163" s="132" t="s">
        <v>144</v>
      </c>
      <c r="B163" s="133" t="s">
        <v>145</v>
      </c>
      <c r="C163" s="94" t="str">
        <f t="shared" si="8"/>
        <v>C</v>
      </c>
      <c r="D163" s="117">
        <f t="shared" si="9"/>
        <v>-0.1069982891</v>
      </c>
      <c r="E163" s="118">
        <f t="shared" si="10"/>
        <v>0.1851906533</v>
      </c>
      <c r="F163" s="39"/>
      <c r="G163" s="84" t="s">
        <v>157</v>
      </c>
      <c r="H163" s="87" t="s">
        <v>146</v>
      </c>
      <c r="I163" s="75" t="str">
        <f t="shared" si="11"/>
        <v>C</v>
      </c>
      <c r="J163" s="120">
        <f t="shared" si="12"/>
        <v>-0.01679871766</v>
      </c>
      <c r="K163" s="80">
        <f t="shared" si="13"/>
        <v>-0.8732267877</v>
      </c>
      <c r="N163" s="39"/>
      <c r="O163" s="39"/>
      <c r="P163" s="39"/>
    </row>
    <row r="164" hidden="1">
      <c r="A164" s="125" t="s">
        <v>157</v>
      </c>
      <c r="B164" s="126" t="s">
        <v>145</v>
      </c>
      <c r="C164" s="94" t="str">
        <f t="shared" si="8"/>
        <v>C</v>
      </c>
      <c r="D164" s="123">
        <f t="shared" si="9"/>
        <v>-0.1069982891</v>
      </c>
      <c r="E164" s="124">
        <f t="shared" si="10"/>
        <v>-0.8732267877</v>
      </c>
      <c r="F164" s="39"/>
      <c r="G164" s="84" t="s">
        <v>161</v>
      </c>
      <c r="H164" s="87" t="s">
        <v>146</v>
      </c>
      <c r="I164" s="75" t="str">
        <f t="shared" si="11"/>
        <v>C</v>
      </c>
      <c r="J164" s="120">
        <f t="shared" si="12"/>
        <v>-0.01679871766</v>
      </c>
      <c r="K164" s="80">
        <f t="shared" si="13"/>
        <v>-0.5063196278</v>
      </c>
      <c r="N164" s="39"/>
      <c r="O164" s="39"/>
      <c r="P164" s="39"/>
    </row>
    <row r="165" hidden="1">
      <c r="A165" s="84" t="s">
        <v>161</v>
      </c>
      <c r="B165" s="126" t="s">
        <v>145</v>
      </c>
      <c r="C165" s="94" t="str">
        <f t="shared" si="8"/>
        <v>C</v>
      </c>
      <c r="D165" s="123">
        <f t="shared" si="9"/>
        <v>-0.1069982891</v>
      </c>
      <c r="E165" s="124">
        <f t="shared" si="10"/>
        <v>-0.5063196278</v>
      </c>
      <c r="F165" s="39"/>
      <c r="G165" s="84" t="s">
        <v>175</v>
      </c>
      <c r="H165" s="87" t="s">
        <v>146</v>
      </c>
      <c r="I165" s="75" t="str">
        <f t="shared" si="11"/>
        <v>C</v>
      </c>
      <c r="J165" s="120">
        <f t="shared" si="12"/>
        <v>-0.01679871766</v>
      </c>
      <c r="K165" s="80">
        <f t="shared" si="13"/>
        <v>0.04099946697</v>
      </c>
      <c r="N165" s="39"/>
      <c r="O165" s="39"/>
      <c r="P165" s="39"/>
    </row>
    <row r="166" hidden="1">
      <c r="A166" s="84" t="s">
        <v>175</v>
      </c>
      <c r="B166" s="126" t="s">
        <v>145</v>
      </c>
      <c r="C166" s="94" t="str">
        <f t="shared" si="8"/>
        <v>C</v>
      </c>
      <c r="D166" s="123">
        <f t="shared" si="9"/>
        <v>-0.1069982891</v>
      </c>
      <c r="E166" s="124">
        <f t="shared" si="10"/>
        <v>0.04099946697</v>
      </c>
      <c r="F166" s="39"/>
      <c r="G166" s="84" t="s">
        <v>180</v>
      </c>
      <c r="H166" s="87" t="s">
        <v>146</v>
      </c>
      <c r="I166" s="75" t="str">
        <f t="shared" si="11"/>
        <v>C</v>
      </c>
      <c r="J166" s="120">
        <f t="shared" si="12"/>
        <v>-0.01679871766</v>
      </c>
      <c r="K166" s="80">
        <f t="shared" si="13"/>
        <v>-0.09127598903</v>
      </c>
      <c r="N166" s="39"/>
      <c r="O166" s="39"/>
      <c r="P166" s="39"/>
    </row>
    <row r="167" hidden="1">
      <c r="A167" s="84" t="s">
        <v>203</v>
      </c>
      <c r="B167" s="126" t="s">
        <v>145</v>
      </c>
      <c r="C167" s="94" t="str">
        <f t="shared" si="8"/>
        <v>C</v>
      </c>
      <c r="D167" s="123">
        <f t="shared" si="9"/>
        <v>-0.1069982891</v>
      </c>
      <c r="E167" s="124">
        <f t="shared" si="10"/>
        <v>0.2676363112</v>
      </c>
      <c r="F167" s="39"/>
      <c r="G167" s="84" t="s">
        <v>185</v>
      </c>
      <c r="H167" s="87" t="s">
        <v>146</v>
      </c>
      <c r="I167" s="75" t="str">
        <f t="shared" si="11"/>
        <v>C</v>
      </c>
      <c r="J167" s="120">
        <f t="shared" si="12"/>
        <v>-0.01679871766</v>
      </c>
      <c r="K167" s="80">
        <f t="shared" si="13"/>
        <v>0.2123306161</v>
      </c>
      <c r="N167" s="39"/>
      <c r="O167" s="39"/>
      <c r="P167" s="39"/>
    </row>
    <row r="168" hidden="1">
      <c r="A168" s="84" t="s">
        <v>145</v>
      </c>
      <c r="B168" s="126" t="s">
        <v>145</v>
      </c>
      <c r="C168" s="94" t="str">
        <f t="shared" si="8"/>
        <v>C</v>
      </c>
      <c r="D168" s="123">
        <f t="shared" si="9"/>
        <v>-0.1069982891</v>
      </c>
      <c r="E168" s="124">
        <f t="shared" si="10"/>
        <v>-0.6512281009</v>
      </c>
      <c r="F168" s="39"/>
      <c r="G168" s="84" t="s">
        <v>188</v>
      </c>
      <c r="H168" s="87" t="s">
        <v>146</v>
      </c>
      <c r="I168" s="75" t="str">
        <f t="shared" si="11"/>
        <v>C</v>
      </c>
      <c r="J168" s="120">
        <f t="shared" si="12"/>
        <v>-0.01679871766</v>
      </c>
      <c r="K168" s="80">
        <f t="shared" si="13"/>
        <v>0.3050990024</v>
      </c>
      <c r="N168" s="39"/>
      <c r="O168" s="39"/>
      <c r="P168" s="39"/>
    </row>
    <row r="169" hidden="1">
      <c r="A169" s="84" t="s">
        <v>214</v>
      </c>
      <c r="B169" s="126" t="s">
        <v>145</v>
      </c>
      <c r="C169" s="94" t="str">
        <f t="shared" si="8"/>
        <v>C</v>
      </c>
      <c r="D169" s="123">
        <f t="shared" si="9"/>
        <v>-0.1069982891</v>
      </c>
      <c r="E169" s="124">
        <f t="shared" si="10"/>
        <v>0.4972130338</v>
      </c>
      <c r="F169" s="39"/>
      <c r="G169" s="84" t="s">
        <v>190</v>
      </c>
      <c r="H169" s="87" t="s">
        <v>146</v>
      </c>
      <c r="I169" s="75" t="str">
        <f t="shared" si="11"/>
        <v>C</v>
      </c>
      <c r="J169" s="120">
        <f t="shared" si="12"/>
        <v>-0.01679871766</v>
      </c>
      <c r="K169" s="80">
        <f t="shared" si="13"/>
        <v>0.7384315036</v>
      </c>
      <c r="N169" s="39"/>
      <c r="O169" s="39"/>
      <c r="P169" s="39"/>
    </row>
    <row r="170" hidden="1">
      <c r="A170" s="127" t="s">
        <v>217</v>
      </c>
      <c r="B170" s="128" t="s">
        <v>145</v>
      </c>
      <c r="C170" s="94" t="str">
        <f t="shared" si="8"/>
        <v>C</v>
      </c>
      <c r="D170" s="130">
        <f t="shared" si="9"/>
        <v>-0.1069982891</v>
      </c>
      <c r="E170" s="131">
        <f t="shared" si="10"/>
        <v>0.1837487386</v>
      </c>
      <c r="F170" s="39"/>
      <c r="G170" s="84" t="s">
        <v>193</v>
      </c>
      <c r="H170" s="87" t="s">
        <v>146</v>
      </c>
      <c r="I170" s="75" t="str">
        <f t="shared" si="11"/>
        <v>C</v>
      </c>
      <c r="J170" s="120">
        <f t="shared" si="12"/>
        <v>-0.01679871766</v>
      </c>
      <c r="K170" s="80">
        <f t="shared" si="13"/>
        <v>-0.7600024328</v>
      </c>
      <c r="N170" s="39"/>
      <c r="O170" s="39"/>
      <c r="P170" s="39"/>
    </row>
    <row r="171" hidden="1">
      <c r="A171" s="84" t="s">
        <v>133</v>
      </c>
      <c r="B171" s="133" t="s">
        <v>134</v>
      </c>
      <c r="C171" s="116" t="str">
        <f t="shared" si="8"/>
        <v>C</v>
      </c>
      <c r="D171" s="117">
        <f t="shared" si="9"/>
        <v>-0.7318753294</v>
      </c>
      <c r="E171" s="118">
        <f t="shared" si="10"/>
        <v>-0.09447191905</v>
      </c>
      <c r="F171" s="39"/>
      <c r="G171" s="84" t="s">
        <v>198</v>
      </c>
      <c r="H171" s="87" t="s">
        <v>146</v>
      </c>
      <c r="I171" s="75" t="str">
        <f t="shared" si="11"/>
        <v>C</v>
      </c>
      <c r="J171" s="120">
        <f t="shared" si="12"/>
        <v>-0.01679871766</v>
      </c>
      <c r="K171" s="80">
        <f t="shared" si="13"/>
        <v>0.5434667178</v>
      </c>
      <c r="N171" s="39"/>
      <c r="O171" s="39"/>
      <c r="P171" s="39"/>
    </row>
    <row r="172" hidden="1">
      <c r="A172" s="84" t="s">
        <v>163</v>
      </c>
      <c r="B172" s="126" t="s">
        <v>134</v>
      </c>
      <c r="C172" s="94" t="str">
        <f t="shared" si="8"/>
        <v>C</v>
      </c>
      <c r="D172" s="123">
        <f t="shared" si="9"/>
        <v>-0.7318753294</v>
      </c>
      <c r="E172" s="124">
        <f t="shared" si="10"/>
        <v>-0.1883366994</v>
      </c>
      <c r="F172" s="39"/>
      <c r="G172" s="84" t="s">
        <v>155</v>
      </c>
      <c r="H172" s="87" t="s">
        <v>146</v>
      </c>
      <c r="I172" s="75" t="str">
        <f t="shared" si="11"/>
        <v>C</v>
      </c>
      <c r="J172" s="120">
        <f t="shared" si="12"/>
        <v>-0.01679871766</v>
      </c>
      <c r="K172" s="80">
        <f t="shared" si="13"/>
        <v>-0.3440438705</v>
      </c>
      <c r="N172" s="39"/>
      <c r="O172" s="39"/>
      <c r="P172" s="39"/>
    </row>
    <row r="173" hidden="1">
      <c r="A173" s="84" t="s">
        <v>168</v>
      </c>
      <c r="B173" s="126" t="s">
        <v>134</v>
      </c>
      <c r="C173" s="94" t="str">
        <f t="shared" si="8"/>
        <v>C</v>
      </c>
      <c r="D173" s="123">
        <f t="shared" si="9"/>
        <v>-0.7318753294</v>
      </c>
      <c r="E173" s="124">
        <f t="shared" si="10"/>
        <v>-0.7166125704</v>
      </c>
      <c r="F173" s="39"/>
      <c r="G173" s="84" t="s">
        <v>203</v>
      </c>
      <c r="H173" s="87" t="s">
        <v>146</v>
      </c>
      <c r="I173" s="75" t="str">
        <f t="shared" si="11"/>
        <v>C</v>
      </c>
      <c r="J173" s="120">
        <f t="shared" si="12"/>
        <v>-0.01679871766</v>
      </c>
      <c r="K173" s="80">
        <f t="shared" si="13"/>
        <v>0.2676363112</v>
      </c>
      <c r="N173" s="39"/>
      <c r="O173" s="39"/>
      <c r="P173" s="39"/>
    </row>
    <row r="174" hidden="1">
      <c r="A174" s="84" t="s">
        <v>211</v>
      </c>
      <c r="B174" s="126" t="s">
        <v>134</v>
      </c>
      <c r="C174" s="94" t="str">
        <f t="shared" si="8"/>
        <v>C</v>
      </c>
      <c r="D174" s="123">
        <f t="shared" si="9"/>
        <v>-0.7318753294</v>
      </c>
      <c r="E174" s="124">
        <f t="shared" si="10"/>
        <v>-0.5562183953</v>
      </c>
      <c r="F174" s="39"/>
      <c r="G174" s="84" t="s">
        <v>145</v>
      </c>
      <c r="H174" s="87" t="s">
        <v>146</v>
      </c>
      <c r="I174" s="75" t="str">
        <f t="shared" si="11"/>
        <v>C</v>
      </c>
      <c r="J174" s="120">
        <f t="shared" si="12"/>
        <v>-0.01679871766</v>
      </c>
      <c r="K174" s="80">
        <f t="shared" si="13"/>
        <v>-0.6512281009</v>
      </c>
      <c r="N174" s="39"/>
      <c r="O174" s="39"/>
      <c r="P174" s="39"/>
    </row>
    <row r="175" hidden="1">
      <c r="A175" s="84" t="s">
        <v>213</v>
      </c>
      <c r="B175" s="126" t="s">
        <v>134</v>
      </c>
      <c r="C175" s="94" t="str">
        <f t="shared" si="8"/>
        <v>C</v>
      </c>
      <c r="D175" s="123">
        <f t="shared" si="9"/>
        <v>-0.7318753294</v>
      </c>
      <c r="E175" s="124">
        <f t="shared" si="10"/>
        <v>-1.099058354</v>
      </c>
      <c r="F175" s="39"/>
      <c r="G175" s="84" t="s">
        <v>214</v>
      </c>
      <c r="H175" s="87" t="s">
        <v>146</v>
      </c>
      <c r="I175" s="75" t="str">
        <f t="shared" si="11"/>
        <v>C</v>
      </c>
      <c r="J175" s="120">
        <f t="shared" si="12"/>
        <v>-0.01679871766</v>
      </c>
      <c r="K175" s="80">
        <f t="shared" si="13"/>
        <v>0.4972130338</v>
      </c>
      <c r="N175" s="39"/>
      <c r="O175" s="39"/>
      <c r="P175" s="39"/>
    </row>
    <row r="176" hidden="1">
      <c r="A176" s="100" t="s">
        <v>134</v>
      </c>
      <c r="B176" s="128" t="s">
        <v>134</v>
      </c>
      <c r="C176" s="129" t="str">
        <f t="shared" si="8"/>
        <v>C</v>
      </c>
      <c r="D176" s="130">
        <f t="shared" si="9"/>
        <v>-0.7318753294</v>
      </c>
      <c r="E176" s="131">
        <f t="shared" si="10"/>
        <v>-1.736554038</v>
      </c>
      <c r="F176" s="39"/>
      <c r="G176" s="100" t="s">
        <v>217</v>
      </c>
      <c r="H176" s="89" t="s">
        <v>146</v>
      </c>
      <c r="I176" s="138" t="str">
        <f t="shared" si="11"/>
        <v>C</v>
      </c>
      <c r="J176" s="139">
        <f t="shared" si="12"/>
        <v>-0.01679871766</v>
      </c>
      <c r="K176" s="103">
        <f t="shared" si="13"/>
        <v>0.1837487386</v>
      </c>
      <c r="N176" s="39"/>
      <c r="O176" s="39"/>
      <c r="P176" s="39"/>
    </row>
    <row r="177">
      <c r="A177" s="39"/>
      <c r="B177" s="39"/>
      <c r="C177" s="265"/>
      <c r="D177" s="266"/>
      <c r="E177" s="267"/>
      <c r="F177" s="268"/>
      <c r="G177" s="269"/>
      <c r="H177" s="270"/>
      <c r="I177" s="270"/>
      <c r="J177" s="271"/>
      <c r="K177" s="39"/>
      <c r="L177" s="39"/>
      <c r="M177" s="39"/>
      <c r="N177" s="39"/>
      <c r="O177" s="39"/>
      <c r="P177" s="39"/>
    </row>
    <row r="178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</row>
    <row r="179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</row>
  </sheetData>
  <mergeCells count="14">
    <mergeCell ref="E9:F10"/>
    <mergeCell ref="G9:H10"/>
    <mergeCell ref="D15:F15"/>
    <mergeCell ref="I9:J10"/>
    <mergeCell ref="K9:L10"/>
    <mergeCell ref="L14:O14"/>
    <mergeCell ref="H15:J15"/>
    <mergeCell ref="A1:P4"/>
    <mergeCell ref="C7:D10"/>
    <mergeCell ref="E7:L7"/>
    <mergeCell ref="E8:F8"/>
    <mergeCell ref="G8:H8"/>
    <mergeCell ref="I8:J8"/>
    <mergeCell ref="K8:L8"/>
  </mergeCells>
  <conditionalFormatting sqref="M16:M26 O16:P24 C98:C176 I98:K176">
    <cfRule type="containsText" dxfId="3" priority="1" operator="containsText" text="D">
      <formula>NOT(ISERROR(SEARCH(("D"),(M16))))</formula>
    </cfRule>
  </conditionalFormatting>
  <conditionalFormatting sqref="M16:M26 O16:P24 B17:C95 F17:F95 J17:J95 C98:C176 I98:I176 J98:J177 K98:K176 F99:F177">
    <cfRule type="containsText" dxfId="0" priority="2" operator="containsText" text="A">
      <formula>NOT(ISERROR(SEARCH(("A"),(M16))))</formula>
    </cfRule>
  </conditionalFormatting>
  <conditionalFormatting sqref="M16:M26 O16:P24 B17:C95 F17:F95 J17:J95 C98:C176 I98:I176 J98:J177 K98:K176 F99:F177">
    <cfRule type="containsText" dxfId="1" priority="3" operator="containsText" text="B">
      <formula>NOT(ISERROR(SEARCH(("B"),(M16))))</formula>
    </cfRule>
  </conditionalFormatting>
  <conditionalFormatting sqref="M16:M26 O16:P24 B17:C95 F17:F95 J17:J95 C98:C176 I98:I176 J98:J177 K98:K176 F99:F177">
    <cfRule type="containsText" dxfId="2" priority="4" operator="containsText" text="C">
      <formula>NOT(ISERROR(SEARCH(("C"),(M16))))</formula>
    </cfRule>
  </conditionalFormatting>
  <conditionalFormatting sqref="M16:M26 O16:P26 F17:F95 J17:J95 F99:F177 J177">
    <cfRule type="containsText" dxfId="6" priority="5" operator="containsText" text="F">
      <formula>NOT(ISERROR(SEARCH(("F"),(M16))))</formula>
    </cfRule>
  </conditionalFormatting>
  <conditionalFormatting sqref="M16:P26 C17:C95 C98:C176 I98:I176">
    <cfRule type="colorScale" priority="6">
      <colorScale>
        <cfvo type="min"/>
        <cfvo type="max"/>
        <color rgb="FFFFFFFF"/>
        <color rgb="FF57BB8A"/>
      </colorScale>
    </cfRule>
  </conditionalFormatting>
  <conditionalFormatting sqref="C17:C95">
    <cfRule type="colorScale" priority="7">
      <colorScale>
        <cfvo type="min"/>
        <cfvo type="max"/>
        <color rgb="FFFFFFFF"/>
        <color rgb="FF57BB8A"/>
      </colorScale>
    </cfRule>
  </conditionalFormatting>
  <conditionalFormatting sqref="M16:M26 O16:O24 P16:P23 B17:B95 C98:C176 I98:I176">
    <cfRule type="colorScale" priority="8">
      <colorScale>
        <cfvo type="min"/>
        <cfvo type="max"/>
        <color rgb="FFFFFFFF"/>
        <color rgb="FFE67C73"/>
      </colorScale>
    </cfRule>
  </conditionalFormatting>
  <conditionalFormatting sqref="B17:B95">
    <cfRule type="colorScale" priority="9">
      <colorScale>
        <cfvo type="min"/>
        <cfvo type="max"/>
        <color rgb="FFFFFFFF"/>
        <color rgb="FFE67C73"/>
      </colorScale>
    </cfRule>
  </conditionalFormatting>
  <conditionalFormatting sqref="B17:C95 F17:F95 J17:J95 F99:F177 J177">
    <cfRule type="containsText" dxfId="2" priority="10" operator="containsText" text="D">
      <formula>NOT(ISERROR(SEARCH(("D"),(B17))))</formula>
    </cfRule>
  </conditionalFormatting>
  <conditionalFormatting sqref="M16:M26 O16:O26 B17:C95 F17:F95 J17:J95 C98:C176 I98:I176 J98:J177 K98:K176 F99:F177">
    <cfRule type="containsText" dxfId="4" priority="11" operator="containsText" text="E">
      <formula>NOT(ISERROR(SEARCH(("E"),(M16))))</formula>
    </cfRule>
  </conditionalFormatting>
  <conditionalFormatting sqref="L16:L26 N16:N26 D17:D95 H17:H95 K17:K95 A36 A98:A176 G98:G176 C99:C176 H99:H177 D177">
    <cfRule type="containsText" dxfId="5" priority="12" operator="containsText" text="Campo Grande">
      <formula>NOT(ISERROR(SEARCH(("Campo Grande"),(L16))))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67C7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8.13"/>
    <col customWidth="1" min="7" max="8" width="12.5"/>
    <col customWidth="1" min="10" max="10" width="15.5"/>
    <col customWidth="1" min="11" max="12" width="12.5"/>
  </cols>
  <sheetData>
    <row r="1">
      <c r="A1" s="35" t="s">
        <v>9</v>
      </c>
    </row>
    <row r="5">
      <c r="A5" s="36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>
      <c r="A6" s="176"/>
      <c r="B6" s="176"/>
      <c r="C6" s="177"/>
      <c r="D6" s="177"/>
      <c r="E6" s="178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ht="18.0" customHeight="1">
      <c r="A7" s="177"/>
      <c r="B7" s="177"/>
      <c r="C7" s="177"/>
      <c r="D7" s="177"/>
      <c r="F7" s="147"/>
      <c r="H7" s="180" t="s">
        <v>104</v>
      </c>
      <c r="I7" s="41"/>
      <c r="J7" s="41"/>
      <c r="K7" s="42"/>
      <c r="L7" s="177"/>
    </row>
    <row r="8">
      <c r="A8" s="177"/>
      <c r="B8" s="177"/>
      <c r="C8" s="177"/>
      <c r="H8" s="237">
        <v>1.0</v>
      </c>
      <c r="I8" s="42"/>
      <c r="J8" s="237">
        <f>H8</f>
        <v>1</v>
      </c>
      <c r="K8" s="42"/>
      <c r="L8" s="177"/>
    </row>
    <row r="9" ht="19.5" customHeight="1">
      <c r="A9" s="177"/>
      <c r="B9" s="126"/>
      <c r="C9" s="177"/>
      <c r="H9" s="238" t="s">
        <v>102</v>
      </c>
      <c r="I9" s="64"/>
      <c r="J9" s="272" t="s">
        <v>245</v>
      </c>
      <c r="K9" s="64"/>
      <c r="L9" s="177"/>
    </row>
    <row r="10" ht="20.25" customHeight="1">
      <c r="A10" s="177"/>
      <c r="B10" s="177"/>
      <c r="C10" s="177"/>
      <c r="H10" s="183"/>
      <c r="I10" s="56"/>
      <c r="J10" s="183"/>
      <c r="K10" s="56"/>
      <c r="L10" s="177"/>
    </row>
    <row r="11" ht="17.25" customHeight="1">
      <c r="A11" s="122"/>
      <c r="B11" s="122"/>
      <c r="C11" s="239"/>
      <c r="D11" s="239"/>
      <c r="E11" s="239"/>
      <c r="F11" s="239"/>
      <c r="G11" s="239"/>
      <c r="H11" s="185"/>
      <c r="I11" s="240"/>
      <c r="J11" s="241"/>
      <c r="K11" s="240"/>
      <c r="L11" s="122"/>
    </row>
    <row r="12">
      <c r="A12" s="187" t="s">
        <v>239</v>
      </c>
      <c r="B12" s="187" t="s">
        <v>240</v>
      </c>
      <c r="C12" s="243">
        <f>L12-2*J12</f>
        <v>27.69714182</v>
      </c>
      <c r="D12" s="243">
        <f>L12-J12</f>
        <v>660.2402798</v>
      </c>
      <c r="E12" s="243">
        <f>L12</f>
        <v>1292.783418</v>
      </c>
      <c r="F12" s="243">
        <f>L12+J12</f>
        <v>1925.326556</v>
      </c>
      <c r="G12" s="243">
        <f>L12+2*J12</f>
        <v>2557.869694</v>
      </c>
      <c r="H12" s="189"/>
      <c r="I12" s="244" t="s">
        <v>115</v>
      </c>
      <c r="J12" s="245">
        <f>STDEV(B17:B95)</f>
        <v>632.5431379</v>
      </c>
      <c r="K12" s="244" t="s">
        <v>116</v>
      </c>
      <c r="L12" s="273">
        <f>AVERAGE(B17:B95)</f>
        <v>1292.783418</v>
      </c>
      <c r="M12" s="191"/>
      <c r="N12" s="191"/>
      <c r="O12" s="191"/>
      <c r="P12" s="191"/>
    </row>
    <row r="13">
      <c r="A13" s="122"/>
      <c r="B13" s="239"/>
      <c r="C13" s="239"/>
      <c r="D13" s="239"/>
      <c r="E13" s="239"/>
      <c r="F13" s="240"/>
      <c r="G13" s="241"/>
      <c r="H13" s="240"/>
      <c r="I13" s="242"/>
      <c r="J13" s="67"/>
      <c r="K13" s="67"/>
      <c r="L13" s="185"/>
      <c r="M13" s="185"/>
      <c r="N13" s="185"/>
      <c r="O13" s="185"/>
      <c r="P13" s="185"/>
    </row>
    <row r="14">
      <c r="A14" s="122"/>
      <c r="B14" s="239"/>
      <c r="C14" s="239"/>
      <c r="D14" s="239"/>
      <c r="E14" s="239"/>
      <c r="F14" s="240"/>
      <c r="G14" s="241"/>
      <c r="H14" s="240"/>
      <c r="I14" s="242"/>
      <c r="J14" s="185"/>
      <c r="K14" s="185"/>
      <c r="L14" s="58" t="s">
        <v>121</v>
      </c>
      <c r="M14" s="41"/>
      <c r="N14" s="41"/>
      <c r="O14" s="42"/>
      <c r="P14" s="185"/>
    </row>
    <row r="15" ht="19.5" customHeight="1">
      <c r="A15" s="176"/>
      <c r="B15" s="274"/>
      <c r="C15" s="275"/>
      <c r="D15" s="62" t="s">
        <v>122</v>
      </c>
      <c r="E15" s="63"/>
      <c r="F15" s="64"/>
      <c r="G15" s="177"/>
      <c r="H15" s="58" t="s">
        <v>123</v>
      </c>
      <c r="I15" s="41"/>
      <c r="J15" s="42"/>
      <c r="K15" s="177"/>
      <c r="L15" s="65" t="s">
        <v>231</v>
      </c>
      <c r="M15" s="66" t="s">
        <v>125</v>
      </c>
      <c r="N15" s="65" t="s">
        <v>232</v>
      </c>
      <c r="O15" s="66" t="s">
        <v>125</v>
      </c>
      <c r="P15" s="67"/>
    </row>
    <row r="16">
      <c r="A16" s="70" t="s">
        <v>23</v>
      </c>
      <c r="B16" s="71" t="s">
        <v>127</v>
      </c>
      <c r="C16" s="262"/>
      <c r="D16" s="70" t="s">
        <v>23</v>
      </c>
      <c r="E16" s="68" t="s">
        <v>128</v>
      </c>
      <c r="F16" s="71" t="s">
        <v>127</v>
      </c>
      <c r="G16" s="177"/>
      <c r="H16" s="70" t="s">
        <v>23</v>
      </c>
      <c r="I16" s="68" t="s">
        <v>238</v>
      </c>
      <c r="J16" s="71" t="s">
        <v>127</v>
      </c>
      <c r="K16" s="177"/>
      <c r="L16" s="72" t="s">
        <v>130</v>
      </c>
      <c r="M16" s="73" t="str">
        <f t="shared" ref="M16:M26" si="1">VLOOKUP(L16,B$98:D$176,2,0)</f>
        <v>D</v>
      </c>
      <c r="N16" s="74" t="s">
        <v>132</v>
      </c>
      <c r="O16" s="73" t="str">
        <f t="shared" ref="O16:O24" si="2">VLOOKUP(N16,H$98:K$176,2,0)</f>
        <v>D</v>
      </c>
      <c r="P16" s="75"/>
    </row>
    <row r="17">
      <c r="A17" s="132" t="s">
        <v>133</v>
      </c>
      <c r="B17" s="246">
        <f>'Result. Regiões'!DK3</f>
        <v>2365.45</v>
      </c>
      <c r="C17" s="263"/>
      <c r="D17" s="86" t="str">
        <f t="shared" ref="D17:D95" si="3">A17</f>
        <v>Água Clara</v>
      </c>
      <c r="E17" s="45" t="s">
        <v>134</v>
      </c>
      <c r="F17" s="170" t="str">
        <f t="shared" ref="F17:F95" si="4">IF(B17&lt;=$C$12,"F",IF(B17&lt;=$D$12,"E",IF(B17&lt;=$E$12,"D",IF(B17&lt;=$F$12,"C",IF(B17&lt;=$G$12,"B","A")))))</f>
        <v>B</v>
      </c>
      <c r="G17" s="198"/>
      <c r="H17" s="132" t="str">
        <f t="shared" ref="H17:H95" si="5">A17</f>
        <v>Água Clara</v>
      </c>
      <c r="I17" s="133" t="s">
        <v>135</v>
      </c>
      <c r="J17" s="199" t="str">
        <f t="shared" ref="J17:J95" si="6">IF(B17&lt;=$C$12,"F",IF(B17&lt;=$D$12,"E",IF(B17&lt;=$E$12,"D",IF(B17&lt;=$F$12,"C",IF(B17&lt;=$G$12,"B","A")))))</f>
        <v>B</v>
      </c>
      <c r="K17" s="177"/>
      <c r="L17" s="81" t="s">
        <v>136</v>
      </c>
      <c r="M17" s="73" t="str">
        <f t="shared" si="1"/>
        <v>C</v>
      </c>
      <c r="N17" s="83" t="s">
        <v>138</v>
      </c>
      <c r="O17" s="73" t="str">
        <f t="shared" si="2"/>
        <v>D</v>
      </c>
      <c r="P17" s="75"/>
    </row>
    <row r="18">
      <c r="A18" s="125" t="s">
        <v>139</v>
      </c>
      <c r="B18" s="247">
        <f>'Result. Regiões'!DK4</f>
        <v>2760.38</v>
      </c>
      <c r="C18" s="263"/>
      <c r="D18" s="86" t="str">
        <f t="shared" si="3"/>
        <v>Alcinópolis</v>
      </c>
      <c r="E18" s="45" t="s">
        <v>140</v>
      </c>
      <c r="F18" s="168" t="str">
        <f t="shared" si="4"/>
        <v>A</v>
      </c>
      <c r="G18" s="177"/>
      <c r="H18" s="125" t="str">
        <f t="shared" si="5"/>
        <v>Alcinópolis</v>
      </c>
      <c r="I18" s="126" t="s">
        <v>141</v>
      </c>
      <c r="J18" s="202" t="str">
        <f t="shared" si="6"/>
        <v>A</v>
      </c>
      <c r="K18" s="177"/>
      <c r="L18" s="81" t="s">
        <v>142</v>
      </c>
      <c r="M18" s="73" t="str">
        <f t="shared" si="1"/>
        <v>D</v>
      </c>
      <c r="N18" s="83" t="s">
        <v>143</v>
      </c>
      <c r="O18" s="73" t="str">
        <f t="shared" si="2"/>
        <v>D</v>
      </c>
      <c r="P18" s="75"/>
    </row>
    <row r="19">
      <c r="A19" s="125" t="s">
        <v>144</v>
      </c>
      <c r="B19" s="247">
        <f>'Result. Regiões'!DK5</f>
        <v>792.34</v>
      </c>
      <c r="C19" s="263"/>
      <c r="D19" s="86" t="str">
        <f t="shared" si="3"/>
        <v>Amambai</v>
      </c>
      <c r="E19" s="45" t="s">
        <v>145</v>
      </c>
      <c r="F19" s="168" t="str">
        <f t="shared" si="4"/>
        <v>D</v>
      </c>
      <c r="G19" s="177"/>
      <c r="H19" s="125" t="str">
        <f t="shared" si="5"/>
        <v>Amambai</v>
      </c>
      <c r="I19" s="126" t="s">
        <v>146</v>
      </c>
      <c r="J19" s="202" t="str">
        <f t="shared" si="6"/>
        <v>D</v>
      </c>
      <c r="K19" s="177"/>
      <c r="L19" s="81" t="s">
        <v>140</v>
      </c>
      <c r="M19" s="73" t="str">
        <f t="shared" si="1"/>
        <v>C</v>
      </c>
      <c r="N19" s="83" t="s">
        <v>135</v>
      </c>
      <c r="O19" s="73" t="str">
        <f t="shared" si="2"/>
        <v>C</v>
      </c>
      <c r="P19" s="75"/>
    </row>
    <row r="20">
      <c r="A20" s="125" t="s">
        <v>147</v>
      </c>
      <c r="B20" s="247">
        <f>'Result. Regiões'!DK6</f>
        <v>680.02</v>
      </c>
      <c r="C20" s="263"/>
      <c r="D20" s="84" t="str">
        <f t="shared" si="3"/>
        <v>Anastácio</v>
      </c>
      <c r="E20" s="87" t="s">
        <v>130</v>
      </c>
      <c r="F20" s="168" t="str">
        <f t="shared" si="4"/>
        <v>D</v>
      </c>
      <c r="G20" s="177"/>
      <c r="H20" s="125" t="str">
        <f t="shared" si="5"/>
        <v>Anastácio</v>
      </c>
      <c r="I20" s="126" t="s">
        <v>132</v>
      </c>
      <c r="J20" s="202" t="str">
        <f t="shared" si="6"/>
        <v>D</v>
      </c>
      <c r="K20" s="177"/>
      <c r="L20" s="81" t="s">
        <v>148</v>
      </c>
      <c r="M20" s="73" t="str">
        <f t="shared" si="1"/>
        <v>D</v>
      </c>
      <c r="N20" s="83" t="s">
        <v>149</v>
      </c>
      <c r="O20" s="73" t="str">
        <f t="shared" si="2"/>
        <v>C</v>
      </c>
      <c r="P20" s="75"/>
    </row>
    <row r="21">
      <c r="A21" s="125" t="s">
        <v>150</v>
      </c>
      <c r="B21" s="247">
        <f>'Result. Regiões'!DK7</f>
        <v>1083.25</v>
      </c>
      <c r="C21" s="263"/>
      <c r="D21" s="84" t="str">
        <f t="shared" si="3"/>
        <v>Anaurilândia</v>
      </c>
      <c r="E21" s="87" t="s">
        <v>151</v>
      </c>
      <c r="F21" s="168" t="str">
        <f t="shared" si="4"/>
        <v>D</v>
      </c>
      <c r="G21" s="177"/>
      <c r="H21" s="125" t="str">
        <f t="shared" si="5"/>
        <v>Anaurilândia</v>
      </c>
      <c r="I21" s="126" t="s">
        <v>152</v>
      </c>
      <c r="J21" s="202" t="str">
        <f t="shared" si="6"/>
        <v>D</v>
      </c>
      <c r="K21" s="177"/>
      <c r="L21" s="81" t="s">
        <v>153</v>
      </c>
      <c r="M21" s="73" t="str">
        <f t="shared" si="1"/>
        <v>D</v>
      </c>
      <c r="N21" s="83" t="s">
        <v>141</v>
      </c>
      <c r="O21" s="73" t="str">
        <f t="shared" si="2"/>
        <v>C</v>
      </c>
      <c r="P21" s="75"/>
    </row>
    <row r="22">
      <c r="A22" s="125" t="s">
        <v>154</v>
      </c>
      <c r="B22" s="248">
        <f>'Result. Regiões'!DK8</f>
        <v>1099.42</v>
      </c>
      <c r="C22" s="263"/>
      <c r="D22" s="100" t="str">
        <f t="shared" si="3"/>
        <v>Angélica</v>
      </c>
      <c r="E22" s="89" t="s">
        <v>151</v>
      </c>
      <c r="F22" s="167" t="str">
        <f t="shared" si="4"/>
        <v>D</v>
      </c>
      <c r="G22" s="177"/>
      <c r="H22" s="125" t="str">
        <f t="shared" si="5"/>
        <v>Angélica</v>
      </c>
      <c r="I22" s="126" t="s">
        <v>152</v>
      </c>
      <c r="J22" s="202" t="str">
        <f t="shared" si="6"/>
        <v>D</v>
      </c>
      <c r="K22" s="177"/>
      <c r="L22" s="81" t="s">
        <v>155</v>
      </c>
      <c r="M22" s="73" t="str">
        <f t="shared" si="1"/>
        <v>D</v>
      </c>
      <c r="N22" s="83" t="s">
        <v>156</v>
      </c>
      <c r="O22" s="73" t="str">
        <f t="shared" si="2"/>
        <v>D</v>
      </c>
      <c r="P22" s="75"/>
    </row>
    <row r="23">
      <c r="A23" s="132" t="s">
        <v>157</v>
      </c>
      <c r="B23" s="247">
        <f>'Result. Regiões'!DK9</f>
        <v>1504.12</v>
      </c>
      <c r="C23" s="263"/>
      <c r="D23" s="84" t="str">
        <f t="shared" si="3"/>
        <v>Antônio João</v>
      </c>
      <c r="E23" s="87" t="s">
        <v>145</v>
      </c>
      <c r="F23" s="168" t="str">
        <f t="shared" si="4"/>
        <v>C</v>
      </c>
      <c r="G23" s="177"/>
      <c r="H23" s="125" t="str">
        <f t="shared" si="5"/>
        <v>Antônio João</v>
      </c>
      <c r="I23" s="126" t="s">
        <v>146</v>
      </c>
      <c r="J23" s="202" t="str">
        <f t="shared" si="6"/>
        <v>C</v>
      </c>
      <c r="K23" s="177"/>
      <c r="L23" s="81" t="s">
        <v>151</v>
      </c>
      <c r="M23" s="73" t="str">
        <f t="shared" si="1"/>
        <v>C</v>
      </c>
      <c r="N23" s="83" t="s">
        <v>152</v>
      </c>
      <c r="O23" s="73" t="str">
        <f t="shared" si="2"/>
        <v>C</v>
      </c>
      <c r="P23" s="75"/>
    </row>
    <row r="24">
      <c r="A24" s="125" t="s">
        <v>158</v>
      </c>
      <c r="B24" s="247">
        <f>'Result. Regiões'!DK10</f>
        <v>1026.63</v>
      </c>
      <c r="C24" s="263"/>
      <c r="D24" s="84" t="str">
        <f t="shared" si="3"/>
        <v>Aparecida do Taboado</v>
      </c>
      <c r="E24" s="87" t="s">
        <v>159</v>
      </c>
      <c r="F24" s="168" t="str">
        <f t="shared" si="4"/>
        <v>D</v>
      </c>
      <c r="G24" s="177"/>
      <c r="H24" s="125" t="str">
        <f t="shared" si="5"/>
        <v>Aparecida do Taboado</v>
      </c>
      <c r="I24" s="126" t="s">
        <v>149</v>
      </c>
      <c r="J24" s="202" t="str">
        <f t="shared" si="6"/>
        <v>D</v>
      </c>
      <c r="K24" s="177"/>
      <c r="L24" s="81" t="s">
        <v>159</v>
      </c>
      <c r="M24" s="73" t="str">
        <f t="shared" si="1"/>
        <v>C</v>
      </c>
      <c r="N24" s="92" t="s">
        <v>146</v>
      </c>
      <c r="O24" s="73" t="str">
        <f t="shared" si="2"/>
        <v>D</v>
      </c>
      <c r="P24" s="94"/>
    </row>
    <row r="25">
      <c r="A25" s="125" t="s">
        <v>130</v>
      </c>
      <c r="B25" s="247">
        <f>'Result. Regiões'!DK11</f>
        <v>920.58</v>
      </c>
      <c r="C25" s="263"/>
      <c r="D25" s="86" t="str">
        <f t="shared" si="3"/>
        <v>Aquidauana</v>
      </c>
      <c r="E25" s="45" t="s">
        <v>130</v>
      </c>
      <c r="F25" s="168" t="str">
        <f t="shared" si="4"/>
        <v>D</v>
      </c>
      <c r="G25" s="177"/>
      <c r="H25" s="125" t="str">
        <f t="shared" si="5"/>
        <v>Aquidauana</v>
      </c>
      <c r="I25" s="126" t="s">
        <v>132</v>
      </c>
      <c r="J25" s="202" t="str">
        <f t="shared" si="6"/>
        <v>D</v>
      </c>
      <c r="K25" s="177"/>
      <c r="L25" s="81" t="s">
        <v>145</v>
      </c>
      <c r="M25" s="73" t="str">
        <f t="shared" si="1"/>
        <v>D</v>
      </c>
      <c r="N25" s="95"/>
      <c r="O25" s="73"/>
      <c r="P25" s="94"/>
    </row>
    <row r="26">
      <c r="A26" s="125" t="s">
        <v>161</v>
      </c>
      <c r="B26" s="247">
        <f>'Result. Regiões'!DK12</f>
        <v>1245.74</v>
      </c>
      <c r="C26" s="263"/>
      <c r="D26" s="84" t="str">
        <f t="shared" si="3"/>
        <v>Aral Moreira</v>
      </c>
      <c r="E26" s="87" t="s">
        <v>145</v>
      </c>
      <c r="F26" s="168" t="str">
        <f t="shared" si="4"/>
        <v>D</v>
      </c>
      <c r="G26" s="177"/>
      <c r="H26" s="125" t="str">
        <f t="shared" si="5"/>
        <v>Aral Moreira</v>
      </c>
      <c r="I26" s="126" t="s">
        <v>146</v>
      </c>
      <c r="J26" s="202" t="str">
        <f t="shared" si="6"/>
        <v>D</v>
      </c>
      <c r="K26" s="177"/>
      <c r="L26" s="96" t="s">
        <v>134</v>
      </c>
      <c r="M26" s="205" t="str">
        <f t="shared" si="1"/>
        <v>C</v>
      </c>
      <c r="N26" s="98"/>
      <c r="O26" s="99"/>
      <c r="P26" s="94"/>
    </row>
    <row r="27">
      <c r="A27" s="125" t="s">
        <v>162</v>
      </c>
      <c r="B27" s="247">
        <f>'Result. Regiões'!DK13</f>
        <v>1275.31</v>
      </c>
      <c r="C27" s="263"/>
      <c r="D27" s="84" t="str">
        <f t="shared" si="3"/>
        <v>Bandeirantes</v>
      </c>
      <c r="E27" s="87" t="s">
        <v>136</v>
      </c>
      <c r="F27" s="168" t="str">
        <f t="shared" si="4"/>
        <v>D</v>
      </c>
      <c r="G27" s="177"/>
      <c r="H27" s="127" t="str">
        <f t="shared" si="5"/>
        <v>Bandeirantes</v>
      </c>
      <c r="I27" s="128" t="s">
        <v>138</v>
      </c>
      <c r="J27" s="204" t="str">
        <f t="shared" si="6"/>
        <v>D</v>
      </c>
      <c r="K27" s="177"/>
      <c r="L27" s="177"/>
      <c r="M27" s="177"/>
      <c r="N27" s="177"/>
      <c r="O27" s="177"/>
      <c r="P27" s="177"/>
    </row>
    <row r="28">
      <c r="A28" s="125" t="s">
        <v>163</v>
      </c>
      <c r="B28" s="247">
        <f>'Result. Regiões'!DK14</f>
        <v>1086.54</v>
      </c>
      <c r="C28" s="263"/>
      <c r="D28" s="84" t="str">
        <f t="shared" si="3"/>
        <v>Bataguassu</v>
      </c>
      <c r="E28" s="87" t="s">
        <v>134</v>
      </c>
      <c r="F28" s="168" t="str">
        <f t="shared" si="4"/>
        <v>D</v>
      </c>
      <c r="G28" s="177"/>
      <c r="H28" s="132" t="str">
        <f t="shared" si="5"/>
        <v>Bataguassu</v>
      </c>
      <c r="I28" s="133" t="s">
        <v>135</v>
      </c>
      <c r="J28" s="201" t="str">
        <f t="shared" si="6"/>
        <v>D</v>
      </c>
      <c r="K28" s="177"/>
      <c r="L28" s="177"/>
      <c r="M28" s="177"/>
      <c r="N28" s="177"/>
      <c r="O28" s="177"/>
      <c r="P28" s="177"/>
    </row>
    <row r="29">
      <c r="A29" s="125" t="s">
        <v>164</v>
      </c>
      <c r="B29" s="247">
        <f>'Result. Regiões'!DK15</f>
        <v>793.11</v>
      </c>
      <c r="C29" s="263"/>
      <c r="D29" s="84" t="str">
        <f t="shared" si="3"/>
        <v>Batayporã</v>
      </c>
      <c r="E29" s="87" t="s">
        <v>151</v>
      </c>
      <c r="F29" s="168" t="str">
        <f t="shared" si="4"/>
        <v>D</v>
      </c>
      <c r="G29" s="177"/>
      <c r="H29" s="125" t="str">
        <f t="shared" si="5"/>
        <v>Batayporã</v>
      </c>
      <c r="I29" s="126" t="s">
        <v>152</v>
      </c>
      <c r="J29" s="201" t="str">
        <f t="shared" si="6"/>
        <v>D</v>
      </c>
      <c r="K29" s="177"/>
      <c r="L29" s="177"/>
      <c r="M29" s="177"/>
      <c r="N29" s="177"/>
      <c r="O29" s="177"/>
      <c r="P29" s="177"/>
    </row>
    <row r="30">
      <c r="A30" s="125" t="s">
        <v>165</v>
      </c>
      <c r="B30" s="247">
        <f>'Result. Regiões'!DK16</f>
        <v>1022.95</v>
      </c>
      <c r="C30" s="263"/>
      <c r="D30" s="84" t="str">
        <f t="shared" si="3"/>
        <v>Bela Vista</v>
      </c>
      <c r="E30" s="87" t="s">
        <v>153</v>
      </c>
      <c r="F30" s="168" t="str">
        <f t="shared" si="4"/>
        <v>D</v>
      </c>
      <c r="G30" s="177"/>
      <c r="H30" s="125" t="str">
        <f t="shared" si="5"/>
        <v>Bela Vista</v>
      </c>
      <c r="I30" s="126" t="s">
        <v>132</v>
      </c>
      <c r="J30" s="201" t="str">
        <f t="shared" si="6"/>
        <v>D</v>
      </c>
      <c r="K30" s="177"/>
      <c r="L30" s="177"/>
      <c r="M30" s="177"/>
      <c r="N30" s="177"/>
      <c r="O30" s="177"/>
      <c r="P30" s="177"/>
    </row>
    <row r="31">
      <c r="A31" s="125" t="s">
        <v>166</v>
      </c>
      <c r="B31" s="247">
        <f>'Result. Regiões'!DK17</f>
        <v>2046.7</v>
      </c>
      <c r="C31" s="263"/>
      <c r="D31" s="84" t="str">
        <f t="shared" si="3"/>
        <v>Bodoquena</v>
      </c>
      <c r="E31" s="87" t="s">
        <v>130</v>
      </c>
      <c r="F31" s="168" t="str">
        <f t="shared" si="4"/>
        <v>B</v>
      </c>
      <c r="G31" s="177"/>
      <c r="H31" s="125" t="str">
        <f t="shared" si="5"/>
        <v>Bodoquena</v>
      </c>
      <c r="I31" s="126" t="s">
        <v>132</v>
      </c>
      <c r="J31" s="201" t="str">
        <f t="shared" si="6"/>
        <v>B</v>
      </c>
      <c r="K31" s="177"/>
      <c r="L31" s="177"/>
      <c r="M31" s="177"/>
      <c r="N31" s="177"/>
      <c r="O31" s="177"/>
      <c r="P31" s="177"/>
    </row>
    <row r="32">
      <c r="A32" s="125" t="s">
        <v>167</v>
      </c>
      <c r="B32" s="247">
        <f>'Result. Regiões'!DK18</f>
        <v>1846.48</v>
      </c>
      <c r="C32" s="263"/>
      <c r="D32" s="84" t="str">
        <f t="shared" si="3"/>
        <v>Bonito</v>
      </c>
      <c r="E32" s="87" t="s">
        <v>153</v>
      </c>
      <c r="F32" s="168" t="str">
        <f t="shared" si="4"/>
        <v>C</v>
      </c>
      <c r="G32" s="177"/>
      <c r="H32" s="125" t="str">
        <f t="shared" si="5"/>
        <v>Bonito</v>
      </c>
      <c r="I32" s="126" t="s">
        <v>132</v>
      </c>
      <c r="J32" s="201" t="str">
        <f t="shared" si="6"/>
        <v>C</v>
      </c>
      <c r="K32" s="177"/>
      <c r="L32" s="177"/>
      <c r="M32" s="177"/>
      <c r="N32" s="177"/>
      <c r="O32" s="177"/>
      <c r="P32" s="177"/>
    </row>
    <row r="33">
      <c r="A33" s="125" t="s">
        <v>168</v>
      </c>
      <c r="B33" s="247">
        <f>'Result. Regiões'!DK19</f>
        <v>1365.15</v>
      </c>
      <c r="C33" s="263"/>
      <c r="D33" s="84" t="str">
        <f t="shared" si="3"/>
        <v>Brasilândia</v>
      </c>
      <c r="E33" s="87" t="s">
        <v>134</v>
      </c>
      <c r="F33" s="168" t="str">
        <f t="shared" si="4"/>
        <v>C</v>
      </c>
      <c r="G33" s="177"/>
      <c r="H33" s="125" t="str">
        <f t="shared" si="5"/>
        <v>Brasilândia</v>
      </c>
      <c r="I33" s="126" t="s">
        <v>135</v>
      </c>
      <c r="J33" s="201" t="str">
        <f t="shared" si="6"/>
        <v>C</v>
      </c>
      <c r="K33" s="177"/>
      <c r="L33" s="177"/>
      <c r="M33" s="177"/>
      <c r="N33" s="177"/>
      <c r="O33" s="177"/>
      <c r="P33" s="177"/>
    </row>
    <row r="34">
      <c r="A34" s="125" t="s">
        <v>169</v>
      </c>
      <c r="B34" s="247">
        <f>'Result. Regiões'!DK20</f>
        <v>1104.19</v>
      </c>
      <c r="C34" s="263"/>
      <c r="D34" s="84" t="str">
        <f t="shared" si="3"/>
        <v>Caarapó</v>
      </c>
      <c r="E34" s="87" t="s">
        <v>148</v>
      </c>
      <c r="F34" s="168" t="str">
        <f t="shared" si="4"/>
        <v>D</v>
      </c>
      <c r="G34" s="177"/>
      <c r="H34" s="125" t="str">
        <f t="shared" si="5"/>
        <v>Caarapó</v>
      </c>
      <c r="I34" s="126" t="s">
        <v>143</v>
      </c>
      <c r="J34" s="201" t="str">
        <f t="shared" si="6"/>
        <v>D</v>
      </c>
      <c r="K34" s="177"/>
      <c r="L34" s="177"/>
      <c r="M34" s="177"/>
      <c r="N34" s="177"/>
      <c r="O34" s="177"/>
      <c r="P34" s="177"/>
    </row>
    <row r="35">
      <c r="A35" s="125" t="s">
        <v>170</v>
      </c>
      <c r="B35" s="247">
        <f>'Result. Regiões'!DK21</f>
        <v>1296.19</v>
      </c>
      <c r="C35" s="263"/>
      <c r="D35" s="84" t="str">
        <f t="shared" si="3"/>
        <v>Camapuã</v>
      </c>
      <c r="E35" s="87" t="s">
        <v>136</v>
      </c>
      <c r="F35" s="160" t="str">
        <f t="shared" si="4"/>
        <v>C</v>
      </c>
      <c r="G35" s="177"/>
      <c r="H35" s="125" t="str">
        <f t="shared" si="5"/>
        <v>Camapuã</v>
      </c>
      <c r="I35" s="126" t="s">
        <v>138</v>
      </c>
      <c r="J35" s="201" t="str">
        <f t="shared" si="6"/>
        <v>C</v>
      </c>
      <c r="K35" s="177"/>
      <c r="L35" s="177"/>
      <c r="M35" s="177"/>
      <c r="N35" s="177"/>
      <c r="O35" s="177"/>
      <c r="P35" s="177"/>
    </row>
    <row r="36">
      <c r="A36" s="125" t="s">
        <v>136</v>
      </c>
      <c r="B36" s="249">
        <f>'Result. Regiões'!DK22</f>
        <v>846.91</v>
      </c>
      <c r="C36" s="264"/>
      <c r="D36" s="84" t="str">
        <f t="shared" si="3"/>
        <v>Campo Grande</v>
      </c>
      <c r="E36" s="87" t="s">
        <v>136</v>
      </c>
      <c r="F36" s="160" t="str">
        <f t="shared" si="4"/>
        <v>D</v>
      </c>
      <c r="G36" s="177"/>
      <c r="H36" s="125" t="str">
        <f t="shared" si="5"/>
        <v>Campo Grande</v>
      </c>
      <c r="I36" s="126" t="s">
        <v>138</v>
      </c>
      <c r="J36" s="201" t="str">
        <f t="shared" si="6"/>
        <v>D</v>
      </c>
      <c r="K36" s="177"/>
      <c r="L36" s="177"/>
      <c r="M36" s="177"/>
      <c r="N36" s="177"/>
      <c r="O36" s="177"/>
      <c r="P36" s="177"/>
    </row>
    <row r="37">
      <c r="A37" s="125" t="s">
        <v>171</v>
      </c>
      <c r="B37" s="249">
        <f>'Result. Regiões'!DK23</f>
        <v>1265.2</v>
      </c>
      <c r="C37" s="264"/>
      <c r="D37" s="84" t="str">
        <f t="shared" si="3"/>
        <v>Caracol</v>
      </c>
      <c r="E37" s="87" t="s">
        <v>153</v>
      </c>
      <c r="F37" s="168" t="str">
        <f t="shared" si="4"/>
        <v>D</v>
      </c>
      <c r="G37" s="177"/>
      <c r="H37" s="125" t="str">
        <f t="shared" si="5"/>
        <v>Caracol</v>
      </c>
      <c r="I37" s="126" t="s">
        <v>132</v>
      </c>
      <c r="J37" s="201" t="str">
        <f t="shared" si="6"/>
        <v>D</v>
      </c>
      <c r="K37" s="177"/>
      <c r="L37" s="177"/>
      <c r="M37" s="177"/>
      <c r="N37" s="177"/>
      <c r="O37" s="177"/>
      <c r="P37" s="177"/>
    </row>
    <row r="38">
      <c r="A38" s="125" t="s">
        <v>172</v>
      </c>
      <c r="B38" s="247">
        <f>'Result. Regiões'!DK24</f>
        <v>917.22</v>
      </c>
      <c r="C38" s="263"/>
      <c r="D38" s="84" t="str">
        <f t="shared" si="3"/>
        <v>Cassilândia</v>
      </c>
      <c r="E38" s="87" t="s">
        <v>159</v>
      </c>
      <c r="F38" s="168" t="str">
        <f t="shared" si="4"/>
        <v>D</v>
      </c>
      <c r="G38" s="177"/>
      <c r="H38" s="127" t="str">
        <f t="shared" si="5"/>
        <v>Cassilândia</v>
      </c>
      <c r="I38" s="128" t="s">
        <v>149</v>
      </c>
      <c r="J38" s="201" t="str">
        <f t="shared" si="6"/>
        <v>D</v>
      </c>
      <c r="K38" s="177"/>
      <c r="L38" s="177"/>
      <c r="M38" s="177"/>
      <c r="N38" s="177"/>
      <c r="O38" s="177"/>
      <c r="P38" s="177"/>
    </row>
    <row r="39">
      <c r="A39" s="127" t="s">
        <v>173</v>
      </c>
      <c r="B39" s="247">
        <f>'Result. Regiões'!DK25</f>
        <v>2079.87</v>
      </c>
      <c r="C39" s="263"/>
      <c r="D39" s="84" t="str">
        <f t="shared" si="3"/>
        <v>Chapadão do Sul</v>
      </c>
      <c r="E39" s="87" t="s">
        <v>136</v>
      </c>
      <c r="F39" s="168" t="str">
        <f t="shared" si="4"/>
        <v>B</v>
      </c>
      <c r="G39" s="177"/>
      <c r="H39" s="132" t="str">
        <f t="shared" si="5"/>
        <v>Chapadão do Sul</v>
      </c>
      <c r="I39" s="133" t="s">
        <v>149</v>
      </c>
      <c r="J39" s="197" t="str">
        <f t="shared" si="6"/>
        <v>B</v>
      </c>
      <c r="K39" s="177"/>
      <c r="L39" s="177"/>
      <c r="M39" s="177"/>
      <c r="N39" s="177"/>
      <c r="O39" s="177"/>
      <c r="P39" s="177"/>
    </row>
    <row r="40">
      <c r="A40" s="125" t="s">
        <v>174</v>
      </c>
      <c r="B40" s="246">
        <f>'Result. Regiões'!DK26</f>
        <v>1281.2</v>
      </c>
      <c r="C40" s="263"/>
      <c r="D40" s="76" t="str">
        <f t="shared" si="3"/>
        <v>Corguinho</v>
      </c>
      <c r="E40" s="90" t="s">
        <v>136</v>
      </c>
      <c r="F40" s="170" t="str">
        <f t="shared" si="4"/>
        <v>D</v>
      </c>
      <c r="G40" s="177"/>
      <c r="H40" s="125" t="str">
        <f t="shared" si="5"/>
        <v>Corguinho</v>
      </c>
      <c r="I40" s="126" t="s">
        <v>138</v>
      </c>
      <c r="J40" s="201" t="str">
        <f t="shared" si="6"/>
        <v>D</v>
      </c>
      <c r="K40" s="177"/>
      <c r="L40" s="177"/>
      <c r="M40" s="177"/>
      <c r="N40" s="177"/>
      <c r="O40" s="177"/>
      <c r="P40" s="177"/>
    </row>
    <row r="41">
      <c r="A41" s="125" t="s">
        <v>175</v>
      </c>
      <c r="B41" s="248">
        <f>'Result. Regiões'!DK27</f>
        <v>734.79</v>
      </c>
      <c r="C41" s="263"/>
      <c r="D41" s="100" t="str">
        <f t="shared" si="3"/>
        <v>Coronel Sapucaia</v>
      </c>
      <c r="E41" s="89" t="s">
        <v>145</v>
      </c>
      <c r="F41" s="167" t="str">
        <f t="shared" si="4"/>
        <v>D</v>
      </c>
      <c r="G41" s="177"/>
      <c r="H41" s="125" t="str">
        <f t="shared" si="5"/>
        <v>Coronel Sapucaia</v>
      </c>
      <c r="I41" s="126" t="s">
        <v>146</v>
      </c>
      <c r="J41" s="201" t="str">
        <f t="shared" si="6"/>
        <v>D</v>
      </c>
      <c r="K41" s="177"/>
      <c r="L41" s="177"/>
      <c r="M41" s="177"/>
      <c r="N41" s="177"/>
      <c r="O41" s="177"/>
      <c r="P41" s="177"/>
    </row>
    <row r="42">
      <c r="A42" s="132" t="s">
        <v>142</v>
      </c>
      <c r="B42" s="247">
        <f>'Result. Regiões'!DK28</f>
        <v>862.03</v>
      </c>
      <c r="C42" s="263"/>
      <c r="D42" s="84" t="str">
        <f t="shared" si="3"/>
        <v>Corumbá</v>
      </c>
      <c r="E42" s="87" t="s">
        <v>142</v>
      </c>
      <c r="F42" s="168" t="str">
        <f t="shared" si="4"/>
        <v>D</v>
      </c>
      <c r="G42" s="177"/>
      <c r="H42" s="125" t="str">
        <f t="shared" si="5"/>
        <v>Corumbá</v>
      </c>
      <c r="I42" s="126" t="s">
        <v>156</v>
      </c>
      <c r="J42" s="201" t="str">
        <f t="shared" si="6"/>
        <v>D</v>
      </c>
      <c r="K42" s="177"/>
      <c r="L42" s="177"/>
      <c r="M42" s="177"/>
      <c r="N42" s="177"/>
      <c r="O42" s="177"/>
      <c r="P42" s="177"/>
    </row>
    <row r="43">
      <c r="A43" s="125" t="s">
        <v>176</v>
      </c>
      <c r="B43" s="247">
        <f>'Result. Regiões'!DK29</f>
        <v>1691.4</v>
      </c>
      <c r="C43" s="263"/>
      <c r="D43" s="84" t="str">
        <f t="shared" si="3"/>
        <v>Costa Rica</v>
      </c>
      <c r="E43" s="87" t="s">
        <v>136</v>
      </c>
      <c r="F43" s="168" t="str">
        <f t="shared" si="4"/>
        <v>C</v>
      </c>
      <c r="G43" s="177"/>
      <c r="H43" s="125" t="str">
        <f t="shared" si="5"/>
        <v>Costa Rica</v>
      </c>
      <c r="I43" s="126" t="s">
        <v>149</v>
      </c>
      <c r="J43" s="201" t="str">
        <f t="shared" si="6"/>
        <v>C</v>
      </c>
      <c r="K43" s="177"/>
      <c r="L43" s="177"/>
      <c r="M43" s="177"/>
      <c r="N43" s="177"/>
      <c r="O43" s="177"/>
      <c r="P43" s="177"/>
    </row>
    <row r="44">
      <c r="A44" s="125" t="s">
        <v>140</v>
      </c>
      <c r="B44" s="247">
        <f>'Result. Regiões'!DK30</f>
        <v>833.5</v>
      </c>
      <c r="C44" s="263"/>
      <c r="D44" s="84" t="str">
        <f t="shared" si="3"/>
        <v>Coxim</v>
      </c>
      <c r="E44" s="87" t="s">
        <v>140</v>
      </c>
      <c r="F44" s="168" t="str">
        <f t="shared" si="4"/>
        <v>D</v>
      </c>
      <c r="G44" s="177"/>
      <c r="H44" s="125" t="str">
        <f t="shared" si="5"/>
        <v>Coxim</v>
      </c>
      <c r="I44" s="126" t="s">
        <v>141</v>
      </c>
      <c r="J44" s="201" t="str">
        <f t="shared" si="6"/>
        <v>D</v>
      </c>
      <c r="K44" s="177"/>
      <c r="L44" s="177"/>
      <c r="M44" s="177"/>
      <c r="N44" s="177"/>
      <c r="O44" s="177"/>
      <c r="P44" s="177"/>
    </row>
    <row r="45">
      <c r="A45" s="125" t="s">
        <v>177</v>
      </c>
      <c r="B45" s="247">
        <f>'Result. Regiões'!DK31</f>
        <v>673.36</v>
      </c>
      <c r="C45" s="263"/>
      <c r="D45" s="84" t="str">
        <f t="shared" si="3"/>
        <v>Deodápolis</v>
      </c>
      <c r="E45" s="87" t="s">
        <v>148</v>
      </c>
      <c r="F45" s="168" t="str">
        <f t="shared" si="4"/>
        <v>D</v>
      </c>
      <c r="G45" s="177"/>
      <c r="H45" s="125" t="str">
        <f t="shared" si="5"/>
        <v>Deodápolis</v>
      </c>
      <c r="I45" s="126" t="s">
        <v>143</v>
      </c>
      <c r="J45" s="201" t="str">
        <f t="shared" si="6"/>
        <v>D</v>
      </c>
      <c r="K45" s="177"/>
      <c r="L45" s="177"/>
      <c r="M45" s="177"/>
      <c r="N45" s="177"/>
      <c r="O45" s="177"/>
      <c r="P45" s="177"/>
    </row>
    <row r="46">
      <c r="A46" s="127" t="s">
        <v>178</v>
      </c>
      <c r="B46" s="247">
        <f>'Result. Regiões'!DK32</f>
        <v>1147.89</v>
      </c>
      <c r="C46" s="263"/>
      <c r="D46" s="84" t="str">
        <f t="shared" si="3"/>
        <v>Dois Irmãos do Buriti</v>
      </c>
      <c r="E46" s="87" t="s">
        <v>130</v>
      </c>
      <c r="F46" s="168" t="str">
        <f t="shared" si="4"/>
        <v>D</v>
      </c>
      <c r="G46" s="177"/>
      <c r="H46" s="125" t="str">
        <f t="shared" si="5"/>
        <v>Dois Irmãos do Buriti</v>
      </c>
      <c r="I46" s="126" t="s">
        <v>132</v>
      </c>
      <c r="J46" s="201" t="str">
        <f t="shared" si="6"/>
        <v>D</v>
      </c>
      <c r="K46" s="177"/>
      <c r="L46" s="177"/>
      <c r="M46" s="177"/>
      <c r="N46" s="177"/>
      <c r="O46" s="177"/>
      <c r="P46" s="177"/>
    </row>
    <row r="47">
      <c r="A47" s="125" t="s">
        <v>179</v>
      </c>
      <c r="B47" s="246">
        <f>'Result. Regiões'!DK33</f>
        <v>886.56</v>
      </c>
      <c r="C47" s="263"/>
      <c r="D47" s="76" t="str">
        <f t="shared" si="3"/>
        <v>Douradina</v>
      </c>
      <c r="E47" s="90" t="s">
        <v>148</v>
      </c>
      <c r="F47" s="170" t="str">
        <f t="shared" si="4"/>
        <v>D</v>
      </c>
      <c r="G47" s="177"/>
      <c r="H47" s="125" t="str">
        <f t="shared" si="5"/>
        <v>Douradina</v>
      </c>
      <c r="I47" s="126" t="s">
        <v>143</v>
      </c>
      <c r="J47" s="201" t="str">
        <f t="shared" si="6"/>
        <v>D</v>
      </c>
      <c r="K47" s="177"/>
      <c r="L47" s="177"/>
      <c r="M47" s="177"/>
      <c r="N47" s="177"/>
      <c r="O47" s="177"/>
      <c r="P47" s="177"/>
    </row>
    <row r="48">
      <c r="A48" s="125" t="s">
        <v>148</v>
      </c>
      <c r="B48" s="247">
        <f>'Result. Regiões'!DK34</f>
        <v>948.65</v>
      </c>
      <c r="C48" s="263"/>
      <c r="D48" s="84" t="str">
        <f t="shared" si="3"/>
        <v>Dourados</v>
      </c>
      <c r="E48" s="87" t="s">
        <v>148</v>
      </c>
      <c r="F48" s="168" t="str">
        <f t="shared" si="4"/>
        <v>D</v>
      </c>
      <c r="G48" s="177"/>
      <c r="H48" s="125" t="str">
        <f t="shared" si="5"/>
        <v>Dourados</v>
      </c>
      <c r="I48" s="126" t="s">
        <v>143</v>
      </c>
      <c r="J48" s="201" t="str">
        <f t="shared" si="6"/>
        <v>D</v>
      </c>
      <c r="K48" s="177"/>
      <c r="L48" s="177"/>
      <c r="M48" s="177"/>
      <c r="N48" s="177"/>
      <c r="O48" s="177"/>
      <c r="P48" s="177"/>
    </row>
    <row r="49">
      <c r="A49" s="125" t="s">
        <v>180</v>
      </c>
      <c r="B49" s="247">
        <f>'Result. Regiões'!DK35</f>
        <v>1006.61</v>
      </c>
      <c r="C49" s="263"/>
      <c r="D49" s="84" t="str">
        <f t="shared" si="3"/>
        <v>Eldorado</v>
      </c>
      <c r="E49" s="87" t="s">
        <v>155</v>
      </c>
      <c r="F49" s="168" t="str">
        <f t="shared" si="4"/>
        <v>D</v>
      </c>
      <c r="G49" s="177"/>
      <c r="H49" s="127" t="str">
        <f t="shared" si="5"/>
        <v>Eldorado</v>
      </c>
      <c r="I49" s="128" t="s">
        <v>146</v>
      </c>
      <c r="J49" s="204" t="str">
        <f t="shared" si="6"/>
        <v>D</v>
      </c>
      <c r="K49" s="177"/>
      <c r="L49" s="177"/>
      <c r="M49" s="177"/>
      <c r="N49" s="177"/>
      <c r="O49" s="177"/>
      <c r="P49" s="177"/>
    </row>
    <row r="50">
      <c r="A50" s="125" t="s">
        <v>181</v>
      </c>
      <c r="B50" s="247">
        <f>'Result. Regiões'!DK36</f>
        <v>770.37</v>
      </c>
      <c r="C50" s="263"/>
      <c r="D50" s="84" t="str">
        <f t="shared" si="3"/>
        <v>Fátima do Sul</v>
      </c>
      <c r="E50" s="87" t="s">
        <v>148</v>
      </c>
      <c r="F50" s="168" t="str">
        <f t="shared" si="4"/>
        <v>D</v>
      </c>
      <c r="G50" s="177"/>
      <c r="H50" s="132" t="str">
        <f t="shared" si="5"/>
        <v>Fátima do Sul</v>
      </c>
      <c r="I50" s="115" t="s">
        <v>143</v>
      </c>
      <c r="J50" s="201" t="str">
        <f t="shared" si="6"/>
        <v>D</v>
      </c>
      <c r="K50" s="177"/>
      <c r="L50" s="177"/>
      <c r="M50" s="177"/>
      <c r="N50" s="177"/>
      <c r="O50" s="177"/>
      <c r="P50" s="177"/>
    </row>
    <row r="51">
      <c r="A51" s="125" t="s">
        <v>182</v>
      </c>
      <c r="B51" s="247">
        <f>'Result. Regiões'!DK37</f>
        <v>2867.32</v>
      </c>
      <c r="C51" s="263"/>
      <c r="D51" s="84" t="str">
        <f t="shared" si="3"/>
        <v>Figueirão</v>
      </c>
      <c r="E51" s="87" t="s">
        <v>136</v>
      </c>
      <c r="F51" s="168" t="str">
        <f t="shared" si="4"/>
        <v>A</v>
      </c>
      <c r="G51" s="177"/>
      <c r="H51" s="125" t="str">
        <f t="shared" si="5"/>
        <v>Figueirão</v>
      </c>
      <c r="I51" s="126" t="s">
        <v>141</v>
      </c>
      <c r="J51" s="201" t="str">
        <f t="shared" si="6"/>
        <v>A</v>
      </c>
      <c r="K51" s="177"/>
      <c r="L51" s="177"/>
      <c r="M51" s="177"/>
      <c r="N51" s="177"/>
      <c r="O51" s="177"/>
      <c r="P51" s="177"/>
    </row>
    <row r="52">
      <c r="A52" s="125" t="s">
        <v>183</v>
      </c>
      <c r="B52" s="247">
        <f>'Result. Regiões'!DK38</f>
        <v>901.2</v>
      </c>
      <c r="C52" s="263"/>
      <c r="D52" s="84" t="str">
        <f t="shared" si="3"/>
        <v>Glória de Dourados</v>
      </c>
      <c r="E52" s="87" t="s">
        <v>148</v>
      </c>
      <c r="F52" s="168" t="str">
        <f t="shared" si="4"/>
        <v>D</v>
      </c>
      <c r="G52" s="177"/>
      <c r="H52" s="125" t="str">
        <f t="shared" si="5"/>
        <v>Glória de Dourados</v>
      </c>
      <c r="I52" s="126" t="s">
        <v>143</v>
      </c>
      <c r="J52" s="201" t="str">
        <f t="shared" si="6"/>
        <v>D</v>
      </c>
      <c r="K52" s="177"/>
      <c r="L52" s="177"/>
      <c r="M52" s="177"/>
      <c r="N52" s="177"/>
      <c r="O52" s="177"/>
      <c r="P52" s="177"/>
    </row>
    <row r="53">
      <c r="A53" s="125" t="s">
        <v>184</v>
      </c>
      <c r="B53" s="247">
        <f>'Result. Regiões'!DK39</f>
        <v>1018.87</v>
      </c>
      <c r="C53" s="263"/>
      <c r="D53" s="84" t="str">
        <f t="shared" si="3"/>
        <v>Guia Lopes da Laguna</v>
      </c>
      <c r="E53" s="87" t="s">
        <v>153</v>
      </c>
      <c r="F53" s="168" t="str">
        <f t="shared" si="4"/>
        <v>D</v>
      </c>
      <c r="G53" s="177"/>
      <c r="H53" s="125" t="str">
        <f t="shared" si="5"/>
        <v>Guia Lopes da Laguna</v>
      </c>
      <c r="I53" s="126" t="s">
        <v>132</v>
      </c>
      <c r="J53" s="201" t="str">
        <f t="shared" si="6"/>
        <v>D</v>
      </c>
      <c r="K53" s="177"/>
      <c r="L53" s="177"/>
      <c r="M53" s="177"/>
      <c r="N53" s="177"/>
      <c r="O53" s="177"/>
      <c r="P53" s="177"/>
    </row>
    <row r="54">
      <c r="A54" s="125" t="s">
        <v>185</v>
      </c>
      <c r="B54" s="247">
        <f>'Result. Regiões'!DK40</f>
        <v>1025.44</v>
      </c>
      <c r="C54" s="263"/>
      <c r="D54" s="84" t="str">
        <f t="shared" si="3"/>
        <v>Iguatemi</v>
      </c>
      <c r="E54" s="87" t="s">
        <v>155</v>
      </c>
      <c r="F54" s="168" t="str">
        <f t="shared" si="4"/>
        <v>D</v>
      </c>
      <c r="G54" s="177"/>
      <c r="H54" s="125" t="str">
        <f t="shared" si="5"/>
        <v>Iguatemi</v>
      </c>
      <c r="I54" s="126" t="s">
        <v>146</v>
      </c>
      <c r="J54" s="201" t="str">
        <f t="shared" si="6"/>
        <v>D</v>
      </c>
      <c r="K54" s="177"/>
      <c r="L54" s="177"/>
      <c r="M54" s="177"/>
      <c r="N54" s="177"/>
      <c r="O54" s="177"/>
      <c r="P54" s="177"/>
    </row>
    <row r="55">
      <c r="A55" s="125" t="s">
        <v>186</v>
      </c>
      <c r="B55" s="247">
        <f>'Result. Regiões'!DK41</f>
        <v>3648.31</v>
      </c>
      <c r="C55" s="263"/>
      <c r="D55" s="84" t="str">
        <f t="shared" si="3"/>
        <v>Inocência</v>
      </c>
      <c r="E55" s="87" t="s">
        <v>159</v>
      </c>
      <c r="F55" s="168" t="str">
        <f t="shared" si="4"/>
        <v>A</v>
      </c>
      <c r="G55" s="177"/>
      <c r="H55" s="127" t="str">
        <f t="shared" si="5"/>
        <v>Inocência</v>
      </c>
      <c r="I55" s="128" t="s">
        <v>149</v>
      </c>
      <c r="J55" s="201" t="str">
        <f t="shared" si="6"/>
        <v>A</v>
      </c>
      <c r="K55" s="177"/>
      <c r="L55" s="177"/>
      <c r="M55" s="177"/>
      <c r="N55" s="177"/>
      <c r="O55" s="177"/>
      <c r="P55" s="177"/>
    </row>
    <row r="56">
      <c r="A56" s="125" t="s">
        <v>187</v>
      </c>
      <c r="B56" s="247">
        <f>'Result. Regiões'!DK42</f>
        <v>909.73</v>
      </c>
      <c r="C56" s="263"/>
      <c r="D56" s="84" t="str">
        <f t="shared" si="3"/>
        <v>Itaporã</v>
      </c>
      <c r="E56" s="87" t="s">
        <v>148</v>
      </c>
      <c r="F56" s="168" t="str">
        <f t="shared" si="4"/>
        <v>D</v>
      </c>
      <c r="G56" s="177"/>
      <c r="H56" s="132" t="str">
        <f t="shared" si="5"/>
        <v>Itaporã</v>
      </c>
      <c r="I56" s="115" t="s">
        <v>143</v>
      </c>
      <c r="J56" s="197" t="str">
        <f t="shared" si="6"/>
        <v>D</v>
      </c>
      <c r="K56" s="177"/>
      <c r="L56" s="177"/>
      <c r="M56" s="177"/>
      <c r="N56" s="177"/>
      <c r="O56" s="177"/>
      <c r="P56" s="177"/>
    </row>
    <row r="57">
      <c r="A57" s="125" t="s">
        <v>188</v>
      </c>
      <c r="B57" s="248">
        <f>'Result. Regiões'!DK43</f>
        <v>899.28</v>
      </c>
      <c r="C57" s="263"/>
      <c r="D57" s="100" t="str">
        <f t="shared" si="3"/>
        <v>Itaquiraí</v>
      </c>
      <c r="E57" s="89" t="s">
        <v>155</v>
      </c>
      <c r="F57" s="167" t="str">
        <f t="shared" si="4"/>
        <v>D</v>
      </c>
      <c r="G57" s="177"/>
      <c r="H57" s="125" t="str">
        <f t="shared" si="5"/>
        <v>Itaquiraí</v>
      </c>
      <c r="I57" s="126" t="s">
        <v>146</v>
      </c>
      <c r="J57" s="201" t="str">
        <f t="shared" si="6"/>
        <v>D</v>
      </c>
      <c r="K57" s="177"/>
      <c r="L57" s="177"/>
      <c r="M57" s="177"/>
      <c r="N57" s="177"/>
      <c r="O57" s="177"/>
      <c r="P57" s="177"/>
    </row>
    <row r="58">
      <c r="A58" s="132" t="s">
        <v>189</v>
      </c>
      <c r="B58" s="247">
        <f>'Result. Regiões'!DK44</f>
        <v>1086.06</v>
      </c>
      <c r="C58" s="263"/>
      <c r="D58" s="84" t="str">
        <f t="shared" si="3"/>
        <v>Ivinhema</v>
      </c>
      <c r="E58" s="87" t="s">
        <v>151</v>
      </c>
      <c r="F58" s="168" t="str">
        <f t="shared" si="4"/>
        <v>D</v>
      </c>
      <c r="G58" s="177"/>
      <c r="H58" s="125" t="str">
        <f t="shared" si="5"/>
        <v>Ivinhema</v>
      </c>
      <c r="I58" s="126" t="s">
        <v>152</v>
      </c>
      <c r="J58" s="201" t="str">
        <f t="shared" si="6"/>
        <v>D</v>
      </c>
      <c r="K58" s="177"/>
      <c r="L58" s="177"/>
      <c r="M58" s="177"/>
      <c r="N58" s="177"/>
      <c r="O58" s="177"/>
      <c r="P58" s="177"/>
    </row>
    <row r="59">
      <c r="A59" s="125" t="s">
        <v>190</v>
      </c>
      <c r="B59" s="247">
        <f>'Result. Regiões'!DK45</f>
        <v>491.63</v>
      </c>
      <c r="C59" s="263"/>
      <c r="D59" s="84" t="str">
        <f t="shared" si="3"/>
        <v>Japorã</v>
      </c>
      <c r="E59" s="87" t="s">
        <v>155</v>
      </c>
      <c r="F59" s="168" t="str">
        <f t="shared" si="4"/>
        <v>E</v>
      </c>
      <c r="G59" s="177"/>
      <c r="H59" s="125" t="str">
        <f t="shared" si="5"/>
        <v>Japorã</v>
      </c>
      <c r="I59" s="126" t="s">
        <v>146</v>
      </c>
      <c r="J59" s="201" t="str">
        <f t="shared" si="6"/>
        <v>E</v>
      </c>
      <c r="K59" s="177"/>
      <c r="L59" s="177"/>
      <c r="M59" s="177"/>
      <c r="N59" s="177"/>
      <c r="O59" s="177"/>
      <c r="P59" s="177"/>
    </row>
    <row r="60">
      <c r="A60" s="125" t="s">
        <v>191</v>
      </c>
      <c r="B60" s="247">
        <f>'Result. Regiões'!DK46</f>
        <v>1898.64</v>
      </c>
      <c r="C60" s="263"/>
      <c r="D60" s="84" t="str">
        <f t="shared" si="3"/>
        <v>Jaraguari</v>
      </c>
      <c r="E60" s="87" t="s">
        <v>136</v>
      </c>
      <c r="F60" s="168" t="str">
        <f t="shared" si="4"/>
        <v>C</v>
      </c>
      <c r="G60" s="177"/>
      <c r="H60" s="125" t="str">
        <f t="shared" si="5"/>
        <v>Jaraguari</v>
      </c>
      <c r="I60" s="126" t="s">
        <v>138</v>
      </c>
      <c r="J60" s="201" t="str">
        <f t="shared" si="6"/>
        <v>C</v>
      </c>
      <c r="K60" s="177"/>
      <c r="L60" s="177"/>
      <c r="M60" s="177"/>
      <c r="N60" s="177"/>
      <c r="O60" s="177"/>
      <c r="P60" s="177"/>
    </row>
    <row r="61">
      <c r="A61" s="125" t="s">
        <v>153</v>
      </c>
      <c r="B61" s="247">
        <f>'Result. Regiões'!DK47</f>
        <v>738.45</v>
      </c>
      <c r="C61" s="263"/>
      <c r="D61" s="84" t="str">
        <f t="shared" si="3"/>
        <v>Jardim</v>
      </c>
      <c r="E61" s="87" t="s">
        <v>153</v>
      </c>
      <c r="F61" s="168" t="str">
        <f t="shared" si="4"/>
        <v>D</v>
      </c>
      <c r="G61" s="177"/>
      <c r="H61" s="125" t="str">
        <f t="shared" si="5"/>
        <v>Jardim</v>
      </c>
      <c r="I61" s="126" t="s">
        <v>132</v>
      </c>
      <c r="J61" s="201" t="str">
        <f t="shared" si="6"/>
        <v>D</v>
      </c>
      <c r="K61" s="177"/>
      <c r="L61" s="177"/>
      <c r="M61" s="177"/>
      <c r="N61" s="177"/>
      <c r="O61" s="177"/>
      <c r="P61" s="177"/>
    </row>
    <row r="62">
      <c r="A62" s="125" t="s">
        <v>192</v>
      </c>
      <c r="B62" s="247">
        <f>'Result. Regiões'!DK48</f>
        <v>2653.26</v>
      </c>
      <c r="C62" s="263"/>
      <c r="D62" s="84" t="str">
        <f t="shared" si="3"/>
        <v>Jateí</v>
      </c>
      <c r="E62" s="87" t="s">
        <v>148</v>
      </c>
      <c r="F62" s="168" t="str">
        <f t="shared" si="4"/>
        <v>A</v>
      </c>
      <c r="G62" s="177"/>
      <c r="H62" s="127" t="str">
        <f t="shared" si="5"/>
        <v>Jateí</v>
      </c>
      <c r="I62" s="128" t="s">
        <v>143</v>
      </c>
      <c r="J62" s="204" t="str">
        <f t="shared" si="6"/>
        <v>A</v>
      </c>
      <c r="K62" s="177"/>
      <c r="L62" s="177"/>
      <c r="M62" s="177"/>
      <c r="N62" s="177"/>
      <c r="O62" s="177"/>
      <c r="P62" s="177"/>
    </row>
    <row r="63">
      <c r="A63" s="127" t="s">
        <v>193</v>
      </c>
      <c r="B63" s="247">
        <f>'Result. Regiões'!DK49</f>
        <v>1608.23</v>
      </c>
      <c r="C63" s="263"/>
      <c r="D63" s="84" t="str">
        <f t="shared" si="3"/>
        <v>Juti</v>
      </c>
      <c r="E63" s="87" t="s">
        <v>155</v>
      </c>
      <c r="F63" s="168" t="str">
        <f t="shared" si="4"/>
        <v>C</v>
      </c>
      <c r="G63" s="177"/>
      <c r="H63" s="132" t="str">
        <f t="shared" si="5"/>
        <v>Juti</v>
      </c>
      <c r="I63" s="115" t="s">
        <v>146</v>
      </c>
      <c r="J63" s="201" t="str">
        <f t="shared" si="6"/>
        <v>C</v>
      </c>
      <c r="K63" s="177"/>
      <c r="L63" s="177"/>
      <c r="M63" s="177"/>
      <c r="N63" s="177"/>
      <c r="O63" s="177"/>
      <c r="P63" s="177"/>
    </row>
    <row r="64">
      <c r="A64" s="125" t="s">
        <v>194</v>
      </c>
      <c r="B64" s="246">
        <f>'Result. Regiões'!DK50</f>
        <v>475.76</v>
      </c>
      <c r="C64" s="263"/>
      <c r="D64" s="76" t="str">
        <f t="shared" si="3"/>
        <v>Ladário</v>
      </c>
      <c r="E64" s="90" t="s">
        <v>142</v>
      </c>
      <c r="F64" s="170" t="str">
        <f t="shared" si="4"/>
        <v>E</v>
      </c>
      <c r="G64" s="177"/>
      <c r="H64" s="125" t="str">
        <f t="shared" si="5"/>
        <v>Ladário</v>
      </c>
      <c r="I64" s="126" t="s">
        <v>156</v>
      </c>
      <c r="J64" s="201" t="str">
        <f t="shared" si="6"/>
        <v>E</v>
      </c>
      <c r="K64" s="177"/>
      <c r="L64" s="177"/>
      <c r="M64" s="177"/>
      <c r="N64" s="177"/>
      <c r="O64" s="177"/>
      <c r="P64" s="177"/>
    </row>
    <row r="65">
      <c r="A65" s="125" t="s">
        <v>195</v>
      </c>
      <c r="B65" s="247">
        <f>'Result. Regiões'!DK51</f>
        <v>1771.74</v>
      </c>
      <c r="C65" s="263"/>
      <c r="D65" s="84" t="str">
        <f t="shared" si="3"/>
        <v>Laguna Carapã</v>
      </c>
      <c r="E65" s="87" t="s">
        <v>148</v>
      </c>
      <c r="F65" s="168" t="str">
        <f t="shared" si="4"/>
        <v>C</v>
      </c>
      <c r="G65" s="177"/>
      <c r="H65" s="125" t="str">
        <f t="shared" si="5"/>
        <v>Laguna Carapã</v>
      </c>
      <c r="I65" s="126" t="s">
        <v>143</v>
      </c>
      <c r="J65" s="201" t="str">
        <f t="shared" si="6"/>
        <v>C</v>
      </c>
      <c r="K65" s="177"/>
      <c r="L65" s="177"/>
      <c r="M65" s="177"/>
      <c r="N65" s="177"/>
      <c r="O65" s="177"/>
      <c r="P65" s="177"/>
    </row>
    <row r="66">
      <c r="A66" s="125" t="s">
        <v>196</v>
      </c>
      <c r="B66" s="247">
        <f>'Result. Regiões'!DK52</f>
        <v>1210.46</v>
      </c>
      <c r="C66" s="263"/>
      <c r="D66" s="84" t="str">
        <f t="shared" si="3"/>
        <v>Maracaju</v>
      </c>
      <c r="E66" s="87" t="s">
        <v>136</v>
      </c>
      <c r="F66" s="168" t="str">
        <f t="shared" si="4"/>
        <v>D</v>
      </c>
      <c r="G66" s="177"/>
      <c r="H66" s="125" t="str">
        <f t="shared" si="5"/>
        <v>Maracaju</v>
      </c>
      <c r="I66" s="126" t="s">
        <v>138</v>
      </c>
      <c r="J66" s="201" t="str">
        <f t="shared" si="6"/>
        <v>D</v>
      </c>
      <c r="K66" s="177"/>
      <c r="L66" s="177"/>
      <c r="M66" s="177"/>
      <c r="N66" s="177"/>
      <c r="O66" s="177"/>
      <c r="P66" s="177"/>
    </row>
    <row r="67">
      <c r="A67" s="125" t="s">
        <v>197</v>
      </c>
      <c r="B67" s="247">
        <f>'Result. Regiões'!DK53</f>
        <v>790.04</v>
      </c>
      <c r="C67" s="263"/>
      <c r="D67" s="84" t="str">
        <f t="shared" si="3"/>
        <v>Miranda</v>
      </c>
      <c r="E67" s="87" t="s">
        <v>130</v>
      </c>
      <c r="F67" s="168" t="str">
        <f t="shared" si="4"/>
        <v>D</v>
      </c>
      <c r="G67" s="177"/>
      <c r="H67" s="125" t="str">
        <f t="shared" si="5"/>
        <v>Miranda</v>
      </c>
      <c r="I67" s="126" t="s">
        <v>156</v>
      </c>
      <c r="J67" s="201" t="str">
        <f t="shared" si="6"/>
        <v>D</v>
      </c>
      <c r="K67" s="177"/>
      <c r="L67" s="177"/>
      <c r="M67" s="177"/>
      <c r="N67" s="177"/>
      <c r="O67" s="177"/>
      <c r="P67" s="177"/>
    </row>
    <row r="68">
      <c r="A68" s="125" t="s">
        <v>198</v>
      </c>
      <c r="B68" s="247">
        <f>'Result. Regiões'!DK54</f>
        <v>750.5</v>
      </c>
      <c r="C68" s="263"/>
      <c r="D68" s="84" t="str">
        <f t="shared" si="3"/>
        <v>Mundo Novo</v>
      </c>
      <c r="E68" s="87" t="s">
        <v>155</v>
      </c>
      <c r="F68" s="168" t="str">
        <f t="shared" si="4"/>
        <v>D</v>
      </c>
      <c r="G68" s="177"/>
      <c r="H68" s="125" t="str">
        <f t="shared" si="5"/>
        <v>Mundo Novo</v>
      </c>
      <c r="I68" s="126" t="s">
        <v>146</v>
      </c>
      <c r="J68" s="201" t="str">
        <f t="shared" si="6"/>
        <v>D</v>
      </c>
      <c r="K68" s="177"/>
      <c r="L68" s="177"/>
      <c r="M68" s="177"/>
      <c r="N68" s="177"/>
      <c r="O68" s="177"/>
      <c r="P68" s="177"/>
    </row>
    <row r="69">
      <c r="A69" s="125" t="s">
        <v>155</v>
      </c>
      <c r="B69" s="247">
        <f>'Result. Regiões'!DK55</f>
        <v>950.34</v>
      </c>
      <c r="C69" s="263"/>
      <c r="D69" s="84" t="str">
        <f t="shared" si="3"/>
        <v>Naviraí</v>
      </c>
      <c r="E69" s="87" t="s">
        <v>155</v>
      </c>
      <c r="F69" s="168" t="str">
        <f t="shared" si="4"/>
        <v>D</v>
      </c>
      <c r="G69" s="177"/>
      <c r="H69" s="125" t="str">
        <f t="shared" si="5"/>
        <v>Naviraí</v>
      </c>
      <c r="I69" s="126" t="s">
        <v>146</v>
      </c>
      <c r="J69" s="201" t="str">
        <f t="shared" si="6"/>
        <v>D</v>
      </c>
      <c r="K69" s="177"/>
      <c r="L69" s="177"/>
      <c r="M69" s="177"/>
      <c r="N69" s="177"/>
      <c r="O69" s="177"/>
      <c r="P69" s="177"/>
    </row>
    <row r="70">
      <c r="A70" s="125" t="s">
        <v>199</v>
      </c>
      <c r="B70" s="248">
        <f>'Result. Regiões'!DK56</f>
        <v>1036.74</v>
      </c>
      <c r="C70" s="263"/>
      <c r="D70" s="100" t="str">
        <f t="shared" si="3"/>
        <v>Nioaque</v>
      </c>
      <c r="E70" s="89" t="s">
        <v>130</v>
      </c>
      <c r="F70" s="167" t="str">
        <f t="shared" si="4"/>
        <v>D</v>
      </c>
      <c r="G70" s="177"/>
      <c r="H70" s="127" t="str">
        <f t="shared" si="5"/>
        <v>Nioaque</v>
      </c>
      <c r="I70" s="128" t="s">
        <v>132</v>
      </c>
      <c r="J70" s="201" t="str">
        <f t="shared" si="6"/>
        <v>D</v>
      </c>
      <c r="K70" s="177"/>
      <c r="L70" s="177"/>
      <c r="M70" s="177"/>
      <c r="N70" s="177"/>
      <c r="O70" s="177"/>
      <c r="P70" s="177"/>
    </row>
    <row r="71">
      <c r="A71" s="132" t="s">
        <v>200</v>
      </c>
      <c r="B71" s="247">
        <f>'Result. Regiões'!DK57</f>
        <v>909.6</v>
      </c>
      <c r="C71" s="263"/>
      <c r="D71" s="84" t="str">
        <f t="shared" si="3"/>
        <v>Nova Alvorada do Sul</v>
      </c>
      <c r="E71" s="87" t="s">
        <v>136</v>
      </c>
      <c r="F71" s="168" t="str">
        <f t="shared" si="4"/>
        <v>D</v>
      </c>
      <c r="G71" s="177"/>
      <c r="H71" s="132" t="str">
        <f t="shared" si="5"/>
        <v>Nova Alvorada do Sul</v>
      </c>
      <c r="I71" s="133" t="s">
        <v>138</v>
      </c>
      <c r="J71" s="197" t="str">
        <f t="shared" si="6"/>
        <v>D</v>
      </c>
      <c r="K71" s="177"/>
      <c r="L71" s="177"/>
      <c r="M71" s="177"/>
      <c r="N71" s="177"/>
      <c r="O71" s="177"/>
      <c r="P71" s="177"/>
    </row>
    <row r="72">
      <c r="A72" s="125" t="s">
        <v>151</v>
      </c>
      <c r="B72" s="247">
        <f>'Result. Regiões'!DK58</f>
        <v>927.33</v>
      </c>
      <c r="C72" s="263"/>
      <c r="D72" s="84" t="str">
        <f t="shared" si="3"/>
        <v>Nova Andradina</v>
      </c>
      <c r="E72" s="87" t="s">
        <v>151</v>
      </c>
      <c r="F72" s="168" t="str">
        <f t="shared" si="4"/>
        <v>D</v>
      </c>
      <c r="G72" s="177"/>
      <c r="H72" s="125" t="str">
        <f t="shared" si="5"/>
        <v>Nova Andradina</v>
      </c>
      <c r="I72" s="126" t="s">
        <v>152</v>
      </c>
      <c r="J72" s="201" t="str">
        <f t="shared" si="6"/>
        <v>D</v>
      </c>
      <c r="K72" s="177"/>
      <c r="L72" s="177"/>
      <c r="M72" s="177"/>
      <c r="N72" s="177"/>
      <c r="O72" s="177"/>
      <c r="P72" s="177"/>
    </row>
    <row r="73">
      <c r="A73" s="125" t="s">
        <v>201</v>
      </c>
      <c r="B73" s="247">
        <f>'Result. Regiões'!DK59</f>
        <v>1606.2</v>
      </c>
      <c r="C73" s="263"/>
      <c r="D73" s="84" t="str">
        <f t="shared" si="3"/>
        <v>Novo Horizonte do Sul</v>
      </c>
      <c r="E73" s="87" t="s">
        <v>151</v>
      </c>
      <c r="F73" s="168" t="str">
        <f t="shared" si="4"/>
        <v>C</v>
      </c>
      <c r="G73" s="177"/>
      <c r="H73" s="127" t="str">
        <f t="shared" si="5"/>
        <v>Novo Horizonte do Sul</v>
      </c>
      <c r="I73" s="128" t="s">
        <v>152</v>
      </c>
      <c r="J73" s="204" t="str">
        <f t="shared" si="6"/>
        <v>C</v>
      </c>
      <c r="K73" s="177"/>
      <c r="L73" s="177"/>
      <c r="M73" s="177"/>
      <c r="N73" s="177"/>
      <c r="O73" s="177"/>
      <c r="P73" s="177"/>
    </row>
    <row r="74">
      <c r="A74" s="125" t="s">
        <v>202</v>
      </c>
      <c r="B74" s="247">
        <f>'Result. Regiões'!DK60</f>
        <v>2540.11</v>
      </c>
      <c r="C74" s="263"/>
      <c r="D74" s="86" t="str">
        <f t="shared" si="3"/>
        <v>Paraíso das Águas</v>
      </c>
      <c r="E74" s="87" t="s">
        <v>136</v>
      </c>
      <c r="F74" s="168" t="str">
        <f t="shared" si="4"/>
        <v>B</v>
      </c>
      <c r="G74" s="177"/>
      <c r="H74" s="132" t="str">
        <f t="shared" si="5"/>
        <v>Paraíso das Águas</v>
      </c>
      <c r="I74" s="133" t="s">
        <v>149</v>
      </c>
      <c r="J74" s="201" t="str">
        <f t="shared" si="6"/>
        <v>B</v>
      </c>
      <c r="K74" s="177"/>
      <c r="L74" s="177"/>
      <c r="M74" s="177"/>
      <c r="N74" s="177"/>
      <c r="O74" s="177"/>
      <c r="P74" s="177"/>
    </row>
    <row r="75">
      <c r="A75" s="125" t="s">
        <v>159</v>
      </c>
      <c r="B75" s="247">
        <f>'Result. Regiões'!DK61</f>
        <v>754.56</v>
      </c>
      <c r="C75" s="263"/>
      <c r="D75" s="86" t="str">
        <f t="shared" si="3"/>
        <v>Paranaíba</v>
      </c>
      <c r="E75" s="87" t="s">
        <v>159</v>
      </c>
      <c r="F75" s="168" t="str">
        <f t="shared" si="4"/>
        <v>D</v>
      </c>
      <c r="G75" s="177"/>
      <c r="H75" s="125" t="str">
        <f t="shared" si="5"/>
        <v>Paranaíba</v>
      </c>
      <c r="I75" s="126" t="s">
        <v>149</v>
      </c>
      <c r="J75" s="201" t="str">
        <f t="shared" si="6"/>
        <v>D</v>
      </c>
      <c r="K75" s="177"/>
      <c r="L75" s="177"/>
      <c r="M75" s="177"/>
      <c r="N75" s="177"/>
      <c r="O75" s="177"/>
      <c r="P75" s="177"/>
    </row>
    <row r="76">
      <c r="A76" s="125" t="s">
        <v>203</v>
      </c>
      <c r="B76" s="247">
        <f>'Result. Regiões'!DK62</f>
        <v>773.89</v>
      </c>
      <c r="C76" s="263"/>
      <c r="D76" s="86" t="str">
        <f t="shared" si="3"/>
        <v>Paranhos</v>
      </c>
      <c r="E76" s="87" t="s">
        <v>145</v>
      </c>
      <c r="F76" s="168" t="str">
        <f t="shared" si="4"/>
        <v>D</v>
      </c>
      <c r="G76" s="177"/>
      <c r="H76" s="125" t="str">
        <f t="shared" si="5"/>
        <v>Paranhos</v>
      </c>
      <c r="I76" s="126" t="s">
        <v>146</v>
      </c>
      <c r="J76" s="201" t="str">
        <f t="shared" si="6"/>
        <v>D</v>
      </c>
      <c r="K76" s="177"/>
      <c r="L76" s="177"/>
      <c r="M76" s="177"/>
      <c r="N76" s="177"/>
      <c r="O76" s="177"/>
      <c r="P76" s="177"/>
    </row>
    <row r="77">
      <c r="A77" s="127" t="s">
        <v>204</v>
      </c>
      <c r="B77" s="247">
        <f>'Result. Regiões'!DK63</f>
        <v>1276.66</v>
      </c>
      <c r="C77" s="263"/>
      <c r="D77" s="134" t="str">
        <f t="shared" si="3"/>
        <v>Pedro Gomes</v>
      </c>
      <c r="E77" s="87" t="s">
        <v>140</v>
      </c>
      <c r="F77" s="168" t="str">
        <f t="shared" si="4"/>
        <v>D</v>
      </c>
      <c r="G77" s="177"/>
      <c r="H77" s="125" t="str">
        <f t="shared" si="5"/>
        <v>Pedro Gomes</v>
      </c>
      <c r="I77" s="126" t="s">
        <v>141</v>
      </c>
      <c r="J77" s="201" t="str">
        <f t="shared" si="6"/>
        <v>D</v>
      </c>
      <c r="K77" s="177"/>
      <c r="L77" s="177"/>
      <c r="M77" s="177"/>
      <c r="N77" s="177"/>
      <c r="O77" s="177"/>
      <c r="P77" s="177"/>
    </row>
    <row r="78">
      <c r="A78" s="125" t="s">
        <v>145</v>
      </c>
      <c r="B78" s="246">
        <f>'Result. Regiões'!DK64</f>
        <v>484.97</v>
      </c>
      <c r="C78" s="263"/>
      <c r="D78" s="86" t="str">
        <f t="shared" si="3"/>
        <v>Ponta Porã</v>
      </c>
      <c r="E78" s="90" t="s">
        <v>145</v>
      </c>
      <c r="F78" s="170" t="str">
        <f t="shared" si="4"/>
        <v>E</v>
      </c>
      <c r="G78" s="177"/>
      <c r="H78" s="125" t="str">
        <f t="shared" si="5"/>
        <v>Ponta Porã</v>
      </c>
      <c r="I78" s="126" t="s">
        <v>146</v>
      </c>
      <c r="J78" s="201" t="str">
        <f t="shared" si="6"/>
        <v>E</v>
      </c>
      <c r="K78" s="177"/>
      <c r="L78" s="177"/>
      <c r="M78" s="177"/>
      <c r="N78" s="177"/>
      <c r="O78" s="177"/>
      <c r="P78" s="177"/>
    </row>
    <row r="79">
      <c r="A79" s="125" t="s">
        <v>205</v>
      </c>
      <c r="B79" s="247">
        <f>'Result. Regiões'!DK65</f>
        <v>1030.67</v>
      </c>
      <c r="C79" s="263"/>
      <c r="D79" s="86" t="str">
        <f t="shared" si="3"/>
        <v>Porto Murtinho</v>
      </c>
      <c r="E79" s="87" t="s">
        <v>153</v>
      </c>
      <c r="F79" s="168" t="str">
        <f t="shared" si="4"/>
        <v>D</v>
      </c>
      <c r="G79" s="177"/>
      <c r="H79" s="125" t="str">
        <f t="shared" si="5"/>
        <v>Porto Murtinho</v>
      </c>
      <c r="I79" s="126" t="s">
        <v>132</v>
      </c>
      <c r="J79" s="201" t="str">
        <f t="shared" si="6"/>
        <v>D</v>
      </c>
      <c r="K79" s="177"/>
      <c r="L79" s="177"/>
      <c r="M79" s="177"/>
      <c r="N79" s="177"/>
      <c r="O79" s="177"/>
      <c r="P79" s="177"/>
    </row>
    <row r="80">
      <c r="A80" s="125" t="s">
        <v>206</v>
      </c>
      <c r="B80" s="247">
        <f>'Result. Regiões'!DK66</f>
        <v>1742.17</v>
      </c>
      <c r="C80" s="263"/>
      <c r="D80" s="86" t="str">
        <f t="shared" si="3"/>
        <v>Ribas do Rio Pardo</v>
      </c>
      <c r="E80" s="87" t="s">
        <v>136</v>
      </c>
      <c r="F80" s="168" t="str">
        <f t="shared" si="4"/>
        <v>C</v>
      </c>
      <c r="G80" s="177"/>
      <c r="H80" s="127" t="str">
        <f t="shared" si="5"/>
        <v>Ribas do Rio Pardo</v>
      </c>
      <c r="I80" s="128" t="s">
        <v>138</v>
      </c>
      <c r="J80" s="201" t="str">
        <f t="shared" si="6"/>
        <v>C</v>
      </c>
      <c r="K80" s="177"/>
      <c r="L80" s="177"/>
      <c r="M80" s="177"/>
      <c r="N80" s="177"/>
      <c r="O80" s="177"/>
      <c r="P80" s="177"/>
    </row>
    <row r="81">
      <c r="A81" s="125" t="s">
        <v>207</v>
      </c>
      <c r="B81" s="248">
        <f>'Result. Regiões'!DK67</f>
        <v>1310.54</v>
      </c>
      <c r="C81" s="263"/>
      <c r="D81" s="134" t="str">
        <f t="shared" si="3"/>
        <v>Rio Brilhante</v>
      </c>
      <c r="E81" s="89" t="s">
        <v>148</v>
      </c>
      <c r="F81" s="167" t="str">
        <f t="shared" si="4"/>
        <v>C</v>
      </c>
      <c r="G81" s="177"/>
      <c r="H81" s="132" t="str">
        <f t="shared" si="5"/>
        <v>Rio Brilhante</v>
      </c>
      <c r="I81" s="133" t="s">
        <v>143</v>
      </c>
      <c r="J81" s="197" t="str">
        <f t="shared" si="6"/>
        <v>C</v>
      </c>
      <c r="K81" s="177"/>
      <c r="L81" s="177"/>
      <c r="M81" s="177"/>
      <c r="N81" s="177"/>
      <c r="O81" s="177"/>
      <c r="P81" s="177"/>
    </row>
    <row r="82">
      <c r="A82" s="132" t="s">
        <v>208</v>
      </c>
      <c r="B82" s="246">
        <f>'Result. Regiões'!DK68</f>
        <v>1453.31</v>
      </c>
      <c r="C82" s="263"/>
      <c r="D82" s="86" t="str">
        <f t="shared" si="3"/>
        <v>Rio Negro</v>
      </c>
      <c r="E82" s="87" t="s">
        <v>136</v>
      </c>
      <c r="F82" s="170" t="str">
        <f t="shared" si="4"/>
        <v>C</v>
      </c>
      <c r="G82" s="177"/>
      <c r="H82" s="125" t="str">
        <f t="shared" si="5"/>
        <v>Rio Negro</v>
      </c>
      <c r="I82" s="126" t="s">
        <v>141</v>
      </c>
      <c r="J82" s="201" t="str">
        <f t="shared" si="6"/>
        <v>C</v>
      </c>
      <c r="K82" s="177"/>
      <c r="L82" s="177"/>
      <c r="M82" s="177"/>
      <c r="N82" s="177"/>
      <c r="O82" s="177"/>
      <c r="P82" s="177"/>
    </row>
    <row r="83">
      <c r="A83" s="125" t="s">
        <v>209</v>
      </c>
      <c r="B83" s="247">
        <f>'Result. Regiões'!DK69</f>
        <v>1390.81</v>
      </c>
      <c r="C83" s="263"/>
      <c r="D83" s="86" t="str">
        <f t="shared" si="3"/>
        <v>Rio Verde de Mato Grosso</v>
      </c>
      <c r="E83" s="87" t="s">
        <v>140</v>
      </c>
      <c r="F83" s="168" t="str">
        <f t="shared" si="4"/>
        <v>C</v>
      </c>
      <c r="G83" s="177"/>
      <c r="H83" s="125" t="str">
        <f t="shared" si="5"/>
        <v>Rio Verde de Mato Grosso</v>
      </c>
      <c r="I83" s="126" t="s">
        <v>141</v>
      </c>
      <c r="J83" s="201" t="str">
        <f t="shared" si="6"/>
        <v>C</v>
      </c>
      <c r="K83" s="177"/>
      <c r="L83" s="177"/>
      <c r="M83" s="177"/>
      <c r="N83" s="177"/>
      <c r="O83" s="177"/>
      <c r="P83" s="177"/>
    </row>
    <row r="84">
      <c r="A84" s="121" t="s">
        <v>210</v>
      </c>
      <c r="B84" s="247">
        <f>'Result. Regiões'!DK70</f>
        <v>1678.32</v>
      </c>
      <c r="C84" s="263"/>
      <c r="D84" s="86" t="str">
        <f t="shared" si="3"/>
        <v>Rochedo</v>
      </c>
      <c r="E84" s="87" t="s">
        <v>136</v>
      </c>
      <c r="F84" s="168" t="str">
        <f t="shared" si="4"/>
        <v>C</v>
      </c>
      <c r="G84" s="177"/>
      <c r="H84" s="125" t="str">
        <f t="shared" si="5"/>
        <v>Rochedo</v>
      </c>
      <c r="I84" s="126" t="s">
        <v>138</v>
      </c>
      <c r="J84" s="201" t="str">
        <f t="shared" si="6"/>
        <v>C</v>
      </c>
      <c r="K84" s="177"/>
      <c r="L84" s="177"/>
      <c r="M84" s="177"/>
      <c r="N84" s="177"/>
      <c r="O84" s="177"/>
      <c r="P84" s="177"/>
    </row>
    <row r="85">
      <c r="A85" s="125" t="s">
        <v>211</v>
      </c>
      <c r="B85" s="247">
        <f>'Result. Regiões'!DK71</f>
        <v>1534.54</v>
      </c>
      <c r="C85" s="263"/>
      <c r="D85" s="86" t="str">
        <f t="shared" si="3"/>
        <v>Santa Rita do Pardo</v>
      </c>
      <c r="E85" s="87" t="s">
        <v>134</v>
      </c>
      <c r="F85" s="168" t="str">
        <f t="shared" si="4"/>
        <v>C</v>
      </c>
      <c r="G85" s="177"/>
      <c r="H85" s="125" t="str">
        <f t="shared" si="5"/>
        <v>Santa Rita do Pardo</v>
      </c>
      <c r="I85" s="126" t="s">
        <v>135</v>
      </c>
      <c r="J85" s="201" t="str">
        <f t="shared" si="6"/>
        <v>C</v>
      </c>
      <c r="K85" s="177"/>
      <c r="L85" s="177"/>
      <c r="M85" s="177"/>
      <c r="N85" s="177"/>
      <c r="O85" s="177"/>
      <c r="P85" s="177"/>
    </row>
    <row r="86">
      <c r="A86" s="125" t="s">
        <v>212</v>
      </c>
      <c r="B86" s="247">
        <f>'Result. Regiões'!DK72</f>
        <v>2170.1</v>
      </c>
      <c r="C86" s="263"/>
      <c r="D86" s="86" t="str">
        <f t="shared" si="3"/>
        <v>São Gabriel do Oeste</v>
      </c>
      <c r="E86" s="87" t="s">
        <v>136</v>
      </c>
      <c r="F86" s="168" t="str">
        <f t="shared" si="4"/>
        <v>B</v>
      </c>
      <c r="G86" s="177"/>
      <c r="H86" s="125" t="str">
        <f t="shared" si="5"/>
        <v>São Gabriel do Oeste</v>
      </c>
      <c r="I86" s="126" t="s">
        <v>141</v>
      </c>
      <c r="J86" s="201" t="str">
        <f t="shared" si="6"/>
        <v>B</v>
      </c>
      <c r="K86" s="177"/>
      <c r="L86" s="177"/>
      <c r="M86" s="177"/>
      <c r="N86" s="177"/>
      <c r="O86" s="177"/>
      <c r="P86" s="177"/>
    </row>
    <row r="87">
      <c r="A87" s="125" t="s">
        <v>213</v>
      </c>
      <c r="B87" s="247">
        <f>'Result. Regiões'!DK73</f>
        <v>2008.77</v>
      </c>
      <c r="C87" s="263"/>
      <c r="D87" s="86" t="str">
        <f t="shared" si="3"/>
        <v>Selvíria</v>
      </c>
      <c r="E87" s="87" t="s">
        <v>134</v>
      </c>
      <c r="F87" s="168" t="str">
        <f t="shared" si="4"/>
        <v>B</v>
      </c>
      <c r="G87" s="177"/>
      <c r="H87" s="125" t="str">
        <f t="shared" si="5"/>
        <v>Selvíria</v>
      </c>
      <c r="I87" s="126" t="s">
        <v>135</v>
      </c>
      <c r="J87" s="201" t="str">
        <f t="shared" si="6"/>
        <v>B</v>
      </c>
      <c r="K87" s="177"/>
      <c r="L87" s="177"/>
      <c r="M87" s="177"/>
      <c r="N87" s="177"/>
      <c r="O87" s="177"/>
      <c r="P87" s="177"/>
    </row>
    <row r="88">
      <c r="A88" s="125" t="s">
        <v>214</v>
      </c>
      <c r="B88" s="247">
        <f>'Result. Regiões'!DK74</f>
        <v>957.08</v>
      </c>
      <c r="C88" s="263"/>
      <c r="D88" s="86" t="str">
        <f t="shared" si="3"/>
        <v>Sete Quedas</v>
      </c>
      <c r="E88" s="87" t="s">
        <v>145</v>
      </c>
      <c r="F88" s="168" t="str">
        <f t="shared" si="4"/>
        <v>D</v>
      </c>
      <c r="G88" s="177"/>
      <c r="H88" s="125" t="str">
        <f t="shared" si="5"/>
        <v>Sete Quedas</v>
      </c>
      <c r="I88" s="126" t="s">
        <v>146</v>
      </c>
      <c r="J88" s="201" t="str">
        <f t="shared" si="6"/>
        <v>D</v>
      </c>
      <c r="K88" s="177"/>
      <c r="L88" s="177"/>
      <c r="M88" s="177"/>
      <c r="N88" s="177"/>
      <c r="O88" s="177"/>
      <c r="P88" s="177"/>
    </row>
    <row r="89">
      <c r="A89" s="127" t="s">
        <v>215</v>
      </c>
      <c r="B89" s="248">
        <f>'Result. Regiões'!DK75</f>
        <v>634.92</v>
      </c>
      <c r="C89" s="263"/>
      <c r="D89" s="86" t="str">
        <f t="shared" si="3"/>
        <v>Sidrolândia</v>
      </c>
      <c r="E89" s="87" t="s">
        <v>136</v>
      </c>
      <c r="F89" s="167" t="str">
        <f t="shared" si="4"/>
        <v>E</v>
      </c>
      <c r="G89" s="177"/>
      <c r="H89" s="125" t="str">
        <f t="shared" si="5"/>
        <v>Sidrolândia</v>
      </c>
      <c r="I89" s="126" t="s">
        <v>138</v>
      </c>
      <c r="J89" s="201" t="str">
        <f t="shared" si="6"/>
        <v>E</v>
      </c>
      <c r="K89" s="177"/>
      <c r="L89" s="177"/>
      <c r="M89" s="177"/>
      <c r="N89" s="177"/>
      <c r="O89" s="177"/>
      <c r="P89" s="177"/>
    </row>
    <row r="90">
      <c r="A90" s="125" t="s">
        <v>216</v>
      </c>
      <c r="B90" s="247">
        <f>'Result. Regiões'!DK76</f>
        <v>1233.66</v>
      </c>
      <c r="C90" s="263"/>
      <c r="D90" s="135" t="str">
        <f t="shared" si="3"/>
        <v>Sonora</v>
      </c>
      <c r="E90" s="90" t="s">
        <v>140</v>
      </c>
      <c r="F90" s="168" t="str">
        <f t="shared" si="4"/>
        <v>D</v>
      </c>
      <c r="G90" s="177"/>
      <c r="H90" s="125" t="str">
        <f t="shared" si="5"/>
        <v>Sonora</v>
      </c>
      <c r="I90" s="126" t="s">
        <v>141</v>
      </c>
      <c r="J90" s="201" t="str">
        <f t="shared" si="6"/>
        <v>D</v>
      </c>
      <c r="K90" s="177"/>
      <c r="L90" s="177"/>
      <c r="M90" s="177"/>
      <c r="N90" s="177"/>
      <c r="O90" s="177"/>
      <c r="P90" s="177"/>
    </row>
    <row r="91">
      <c r="A91" s="125" t="s">
        <v>217</v>
      </c>
      <c r="B91" s="247">
        <f>'Result. Regiões'!DK77</f>
        <v>654.8</v>
      </c>
      <c r="C91" s="263"/>
      <c r="D91" s="84" t="str">
        <f t="shared" si="3"/>
        <v>Tacuru</v>
      </c>
      <c r="E91" s="87" t="s">
        <v>145</v>
      </c>
      <c r="F91" s="168" t="str">
        <f t="shared" si="4"/>
        <v>E</v>
      </c>
      <c r="G91" s="177"/>
      <c r="H91" s="125" t="str">
        <f t="shared" si="5"/>
        <v>Tacuru</v>
      </c>
      <c r="I91" s="126" t="s">
        <v>146</v>
      </c>
      <c r="J91" s="201" t="str">
        <f t="shared" si="6"/>
        <v>E</v>
      </c>
      <c r="K91" s="177"/>
      <c r="L91" s="177"/>
      <c r="M91" s="177"/>
      <c r="N91" s="177"/>
      <c r="O91" s="177"/>
      <c r="P91" s="177"/>
    </row>
    <row r="92">
      <c r="A92" s="125" t="s">
        <v>218</v>
      </c>
      <c r="B92" s="247">
        <f>'Result. Regiões'!DK78</f>
        <v>3016.23</v>
      </c>
      <c r="C92" s="263"/>
      <c r="D92" s="84" t="str">
        <f t="shared" si="3"/>
        <v>Taquarussu</v>
      </c>
      <c r="E92" s="87" t="s">
        <v>151</v>
      </c>
      <c r="F92" s="168" t="str">
        <f t="shared" si="4"/>
        <v>A</v>
      </c>
      <c r="G92" s="177"/>
      <c r="H92" s="125" t="str">
        <f t="shared" si="5"/>
        <v>Taquarussu</v>
      </c>
      <c r="I92" s="126" t="s">
        <v>152</v>
      </c>
      <c r="J92" s="201" t="str">
        <f t="shared" si="6"/>
        <v>A</v>
      </c>
      <c r="K92" s="177"/>
      <c r="L92" s="177"/>
      <c r="M92" s="177"/>
      <c r="N92" s="177"/>
      <c r="O92" s="177"/>
      <c r="P92" s="177"/>
    </row>
    <row r="93">
      <c r="A93" s="125" t="s">
        <v>219</v>
      </c>
      <c r="B93" s="247">
        <f>'Result. Regiões'!DK79</f>
        <v>929.31</v>
      </c>
      <c r="C93" s="263"/>
      <c r="D93" s="84" t="str">
        <f t="shared" si="3"/>
        <v>Terenos</v>
      </c>
      <c r="E93" s="87" t="s">
        <v>136</v>
      </c>
      <c r="F93" s="168" t="str">
        <f t="shared" si="4"/>
        <v>D</v>
      </c>
      <c r="G93" s="177"/>
      <c r="H93" s="125" t="str">
        <f t="shared" si="5"/>
        <v>Terenos</v>
      </c>
      <c r="I93" s="126" t="s">
        <v>138</v>
      </c>
      <c r="J93" s="201" t="str">
        <f t="shared" si="6"/>
        <v>D</v>
      </c>
      <c r="K93" s="177"/>
      <c r="L93" s="177"/>
      <c r="M93" s="177"/>
      <c r="N93" s="177"/>
      <c r="O93" s="177"/>
      <c r="P93" s="177"/>
    </row>
    <row r="94">
      <c r="A94" s="125" t="s">
        <v>134</v>
      </c>
      <c r="B94" s="247">
        <f>'Result. Regiões'!DK80</f>
        <v>1753.51</v>
      </c>
      <c r="C94" s="263"/>
      <c r="D94" s="84" t="str">
        <f t="shared" si="3"/>
        <v>Três Lagoas</v>
      </c>
      <c r="E94" s="87" t="s">
        <v>134</v>
      </c>
      <c r="F94" s="168" t="str">
        <f t="shared" si="4"/>
        <v>C</v>
      </c>
      <c r="G94" s="177"/>
      <c r="H94" s="125" t="str">
        <f t="shared" si="5"/>
        <v>Três Lagoas</v>
      </c>
      <c r="I94" s="126" t="s">
        <v>135</v>
      </c>
      <c r="J94" s="201" t="str">
        <f t="shared" si="6"/>
        <v>C</v>
      </c>
      <c r="K94" s="177"/>
      <c r="L94" s="177"/>
      <c r="M94" s="177"/>
      <c r="N94" s="177"/>
      <c r="O94" s="177"/>
      <c r="P94" s="177"/>
    </row>
    <row r="95">
      <c r="A95" s="127" t="s">
        <v>220</v>
      </c>
      <c r="B95" s="248">
        <f>'Result. Regiões'!DK81</f>
        <v>1365.72</v>
      </c>
      <c r="C95" s="263"/>
      <c r="D95" s="134" t="str">
        <f t="shared" si="3"/>
        <v>Vicentina</v>
      </c>
      <c r="E95" s="89" t="s">
        <v>148</v>
      </c>
      <c r="F95" s="167" t="str">
        <f t="shared" si="4"/>
        <v>C</v>
      </c>
      <c r="G95" s="177"/>
      <c r="H95" s="127" t="str">
        <f t="shared" si="5"/>
        <v>Vicentina</v>
      </c>
      <c r="I95" s="128" t="s">
        <v>143</v>
      </c>
      <c r="J95" s="204" t="str">
        <f t="shared" si="6"/>
        <v>C</v>
      </c>
      <c r="K95" s="177"/>
      <c r="L95" s="177"/>
      <c r="M95" s="177"/>
      <c r="N95" s="177"/>
      <c r="O95" s="177"/>
      <c r="P95" s="177"/>
    </row>
    <row r="96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</row>
    <row r="97" hidden="1">
      <c r="A97" s="106" t="s">
        <v>23</v>
      </c>
      <c r="B97" s="107" t="s">
        <v>128</v>
      </c>
      <c r="C97" s="108" t="s">
        <v>221</v>
      </c>
      <c r="D97" s="109" t="s">
        <v>222</v>
      </c>
      <c r="E97" s="107" t="s">
        <v>223</v>
      </c>
      <c r="F97" s="177"/>
      <c r="G97" s="106" t="s">
        <v>23</v>
      </c>
      <c r="H97" s="107" t="s">
        <v>128</v>
      </c>
      <c r="I97" s="108" t="s">
        <v>224</v>
      </c>
      <c r="J97" s="109" t="s">
        <v>222</v>
      </c>
      <c r="K97" s="107" t="s">
        <v>223</v>
      </c>
      <c r="N97" s="177"/>
      <c r="O97" s="177"/>
      <c r="P97" s="177"/>
    </row>
    <row r="98" hidden="1">
      <c r="A98" s="114" t="s">
        <v>147</v>
      </c>
      <c r="B98" s="115" t="s">
        <v>130</v>
      </c>
      <c r="C98" s="116" t="str">
        <f t="shared" ref="C98:C176" si="7">IF(D98&lt;=$C$12,"F",IF(D98&lt;=$D$12,"E",IF(D98&lt;=$E$12,"D",IF(D98&lt;=$F$12,"C",IF(D98&lt;=$G$12,"B","A")))))</f>
        <v>D</v>
      </c>
      <c r="D98" s="117">
        <f t="shared" ref="D98:D176" si="8">SUMIF($B$98:$B$176,$B98,E$98:E$176)/COUNTIFS($B$98:$B$176,$B98)</f>
        <v>1103.661667</v>
      </c>
      <c r="E98" s="118">
        <f t="shared" ref="E98:E176" si="9">VLOOKUP($A98, $A$17:$B$95, 2, FALSE)</f>
        <v>680.02</v>
      </c>
      <c r="F98" s="177"/>
      <c r="G98" s="121" t="s">
        <v>147</v>
      </c>
      <c r="H98" s="115" t="s">
        <v>132</v>
      </c>
      <c r="I98" s="94" t="str">
        <f t="shared" ref="I98:I176" si="10">IF(J98&lt;=$C$12,"F",IF(J98&lt;=$D$12,"E",IF(J98&lt;=$E$12,"D",IF(J98&lt;=$F$12,"C",IF(J98&lt;=$G$12,"B","A")))))</f>
        <v>D</v>
      </c>
      <c r="J98" s="276">
        <f t="shared" ref="J98:J176" si="11">SUMIF($H$98:$H$176,$H98,K$98:K$176)/COUNTIFS($H$98:$H$176,$H98)</f>
        <v>1159.504545</v>
      </c>
      <c r="K98" s="257">
        <f t="shared" ref="K98:K176" si="12">VLOOKUP($G98, $A$17:$B$95, 2, FALSE)</f>
        <v>680.02</v>
      </c>
      <c r="N98" s="177"/>
      <c r="O98" s="177"/>
      <c r="P98" s="177"/>
    </row>
    <row r="99" hidden="1">
      <c r="A99" s="121" t="s">
        <v>130</v>
      </c>
      <c r="B99" s="122" t="s">
        <v>130</v>
      </c>
      <c r="C99" s="94" t="str">
        <f t="shared" si="7"/>
        <v>D</v>
      </c>
      <c r="D99" s="123">
        <f t="shared" si="8"/>
        <v>1103.661667</v>
      </c>
      <c r="E99" s="124">
        <f t="shared" si="9"/>
        <v>920.58</v>
      </c>
      <c r="F99" s="177"/>
      <c r="G99" s="125" t="s">
        <v>130</v>
      </c>
      <c r="H99" s="122" t="s">
        <v>132</v>
      </c>
      <c r="I99" s="94" t="str">
        <f t="shared" si="10"/>
        <v>D</v>
      </c>
      <c r="J99" s="276">
        <f t="shared" si="11"/>
        <v>1159.504545</v>
      </c>
      <c r="K99" s="257">
        <f t="shared" si="12"/>
        <v>920.58</v>
      </c>
      <c r="N99" s="177"/>
      <c r="O99" s="177"/>
      <c r="P99" s="177"/>
    </row>
    <row r="100" hidden="1">
      <c r="A100" s="121" t="s">
        <v>166</v>
      </c>
      <c r="B100" s="122" t="s">
        <v>130</v>
      </c>
      <c r="C100" s="94" t="str">
        <f t="shared" si="7"/>
        <v>D</v>
      </c>
      <c r="D100" s="123">
        <f t="shared" si="8"/>
        <v>1103.661667</v>
      </c>
      <c r="E100" s="124">
        <f t="shared" si="9"/>
        <v>2046.7</v>
      </c>
      <c r="F100" s="177"/>
      <c r="G100" s="121" t="s">
        <v>165</v>
      </c>
      <c r="H100" s="126" t="s">
        <v>132</v>
      </c>
      <c r="I100" s="94" t="str">
        <f t="shared" si="10"/>
        <v>D</v>
      </c>
      <c r="J100" s="276">
        <f t="shared" si="11"/>
        <v>1159.504545</v>
      </c>
      <c r="K100" s="257">
        <f t="shared" si="12"/>
        <v>1022.95</v>
      </c>
      <c r="N100" s="177"/>
      <c r="O100" s="177"/>
      <c r="P100" s="177"/>
    </row>
    <row r="101" hidden="1">
      <c r="A101" s="125" t="s">
        <v>178</v>
      </c>
      <c r="B101" s="126" t="s">
        <v>130</v>
      </c>
      <c r="C101" s="94" t="str">
        <f t="shared" si="7"/>
        <v>D</v>
      </c>
      <c r="D101" s="123">
        <f t="shared" si="8"/>
        <v>1103.661667</v>
      </c>
      <c r="E101" s="124">
        <f t="shared" si="9"/>
        <v>1147.89</v>
      </c>
      <c r="F101" s="177"/>
      <c r="G101" s="125" t="s">
        <v>166</v>
      </c>
      <c r="H101" s="122" t="s">
        <v>132</v>
      </c>
      <c r="I101" s="94" t="str">
        <f t="shared" si="10"/>
        <v>D</v>
      </c>
      <c r="J101" s="276">
        <f t="shared" si="11"/>
        <v>1159.504545</v>
      </c>
      <c r="K101" s="257">
        <f t="shared" si="12"/>
        <v>2046.7</v>
      </c>
      <c r="N101" s="177"/>
      <c r="O101" s="177"/>
      <c r="P101" s="177"/>
    </row>
    <row r="102" hidden="1">
      <c r="A102" s="125" t="s">
        <v>197</v>
      </c>
      <c r="B102" s="126" t="s">
        <v>130</v>
      </c>
      <c r="C102" s="94" t="str">
        <f t="shared" si="7"/>
        <v>D</v>
      </c>
      <c r="D102" s="123">
        <f t="shared" si="8"/>
        <v>1103.661667</v>
      </c>
      <c r="E102" s="124">
        <f t="shared" si="9"/>
        <v>790.04</v>
      </c>
      <c r="F102" s="177"/>
      <c r="G102" s="125" t="s">
        <v>167</v>
      </c>
      <c r="H102" s="126" t="s">
        <v>132</v>
      </c>
      <c r="I102" s="94" t="str">
        <f t="shared" si="10"/>
        <v>D</v>
      </c>
      <c r="J102" s="276">
        <f t="shared" si="11"/>
        <v>1159.504545</v>
      </c>
      <c r="K102" s="257">
        <f t="shared" si="12"/>
        <v>1846.48</v>
      </c>
      <c r="N102" s="177"/>
      <c r="O102" s="177"/>
      <c r="P102" s="177"/>
    </row>
    <row r="103" hidden="1">
      <c r="A103" s="127" t="s">
        <v>199</v>
      </c>
      <c r="B103" s="128" t="s">
        <v>130</v>
      </c>
      <c r="C103" s="129" t="str">
        <f t="shared" si="7"/>
        <v>D</v>
      </c>
      <c r="D103" s="130">
        <f t="shared" si="8"/>
        <v>1103.661667</v>
      </c>
      <c r="E103" s="131">
        <f t="shared" si="9"/>
        <v>1036.74</v>
      </c>
      <c r="F103" s="177"/>
      <c r="G103" s="125" t="s">
        <v>171</v>
      </c>
      <c r="H103" s="126" t="s">
        <v>132</v>
      </c>
      <c r="I103" s="94" t="str">
        <f t="shared" si="10"/>
        <v>D</v>
      </c>
      <c r="J103" s="276">
        <f t="shared" si="11"/>
        <v>1159.504545</v>
      </c>
      <c r="K103" s="257">
        <f t="shared" si="12"/>
        <v>1265.2</v>
      </c>
      <c r="N103" s="177"/>
      <c r="O103" s="177"/>
      <c r="P103" s="177"/>
    </row>
    <row r="104" hidden="1">
      <c r="A104" s="132" t="s">
        <v>162</v>
      </c>
      <c r="B104" s="133" t="s">
        <v>136</v>
      </c>
      <c r="C104" s="94" t="str">
        <f t="shared" si="7"/>
        <v>C</v>
      </c>
      <c r="D104" s="117">
        <f t="shared" si="8"/>
        <v>1559.125882</v>
      </c>
      <c r="E104" s="118">
        <f t="shared" si="9"/>
        <v>1275.31</v>
      </c>
      <c r="F104" s="177"/>
      <c r="G104" s="125" t="s">
        <v>178</v>
      </c>
      <c r="H104" s="126" t="s">
        <v>132</v>
      </c>
      <c r="I104" s="94" t="str">
        <f t="shared" si="10"/>
        <v>D</v>
      </c>
      <c r="J104" s="276">
        <f t="shared" si="11"/>
        <v>1159.504545</v>
      </c>
      <c r="K104" s="257">
        <f t="shared" si="12"/>
        <v>1147.89</v>
      </c>
      <c r="N104" s="177"/>
      <c r="O104" s="177"/>
      <c r="P104" s="177"/>
    </row>
    <row r="105" hidden="1">
      <c r="A105" s="125" t="s">
        <v>170</v>
      </c>
      <c r="B105" s="126" t="s">
        <v>136</v>
      </c>
      <c r="C105" s="94" t="str">
        <f t="shared" si="7"/>
        <v>C</v>
      </c>
      <c r="D105" s="123">
        <f t="shared" si="8"/>
        <v>1559.125882</v>
      </c>
      <c r="E105" s="124">
        <f t="shared" si="9"/>
        <v>1296.19</v>
      </c>
      <c r="F105" s="177"/>
      <c r="G105" s="125" t="s">
        <v>184</v>
      </c>
      <c r="H105" s="122" t="s">
        <v>132</v>
      </c>
      <c r="I105" s="94" t="str">
        <f t="shared" si="10"/>
        <v>D</v>
      </c>
      <c r="J105" s="276">
        <f t="shared" si="11"/>
        <v>1159.504545</v>
      </c>
      <c r="K105" s="257">
        <f t="shared" si="12"/>
        <v>1018.87</v>
      </c>
      <c r="N105" s="177"/>
      <c r="O105" s="177"/>
      <c r="P105" s="177"/>
    </row>
    <row r="106" hidden="1">
      <c r="A106" s="121" t="s">
        <v>136</v>
      </c>
      <c r="B106" s="122" t="s">
        <v>136</v>
      </c>
      <c r="C106" s="94" t="str">
        <f t="shared" si="7"/>
        <v>C</v>
      </c>
      <c r="D106" s="123">
        <f t="shared" si="8"/>
        <v>1559.125882</v>
      </c>
      <c r="E106" s="124">
        <f t="shared" si="9"/>
        <v>846.91</v>
      </c>
      <c r="F106" s="177"/>
      <c r="G106" s="125" t="s">
        <v>153</v>
      </c>
      <c r="H106" s="126" t="s">
        <v>132</v>
      </c>
      <c r="I106" s="94" t="str">
        <f t="shared" si="10"/>
        <v>D</v>
      </c>
      <c r="J106" s="276">
        <f t="shared" si="11"/>
        <v>1159.504545</v>
      </c>
      <c r="K106" s="257">
        <f t="shared" si="12"/>
        <v>738.45</v>
      </c>
      <c r="N106" s="177"/>
      <c r="O106" s="177"/>
      <c r="P106" s="177"/>
    </row>
    <row r="107" hidden="1">
      <c r="A107" s="125" t="s">
        <v>173</v>
      </c>
      <c r="B107" s="126" t="s">
        <v>136</v>
      </c>
      <c r="C107" s="94" t="str">
        <f t="shared" si="7"/>
        <v>C</v>
      </c>
      <c r="D107" s="123">
        <f t="shared" si="8"/>
        <v>1559.125882</v>
      </c>
      <c r="E107" s="124">
        <f t="shared" si="9"/>
        <v>2079.87</v>
      </c>
      <c r="F107" s="177"/>
      <c r="G107" s="125" t="s">
        <v>199</v>
      </c>
      <c r="H107" s="126" t="s">
        <v>132</v>
      </c>
      <c r="I107" s="94" t="str">
        <f t="shared" si="10"/>
        <v>D</v>
      </c>
      <c r="J107" s="276">
        <f t="shared" si="11"/>
        <v>1159.504545</v>
      </c>
      <c r="K107" s="257">
        <f t="shared" si="12"/>
        <v>1036.74</v>
      </c>
      <c r="N107" s="177"/>
      <c r="O107" s="177"/>
      <c r="P107" s="177"/>
    </row>
    <row r="108" hidden="1">
      <c r="A108" s="125" t="s">
        <v>174</v>
      </c>
      <c r="B108" s="126" t="s">
        <v>136</v>
      </c>
      <c r="C108" s="94" t="str">
        <f t="shared" si="7"/>
        <v>C</v>
      </c>
      <c r="D108" s="123">
        <f t="shared" si="8"/>
        <v>1559.125882</v>
      </c>
      <c r="E108" s="124">
        <f t="shared" si="9"/>
        <v>1281.2</v>
      </c>
      <c r="F108" s="177"/>
      <c r="G108" s="127" t="s">
        <v>205</v>
      </c>
      <c r="H108" s="128" t="s">
        <v>132</v>
      </c>
      <c r="I108" s="94" t="str">
        <f t="shared" si="10"/>
        <v>D</v>
      </c>
      <c r="J108" s="276">
        <f t="shared" si="11"/>
        <v>1159.504545</v>
      </c>
      <c r="K108" s="257">
        <f t="shared" si="12"/>
        <v>1030.67</v>
      </c>
      <c r="N108" s="177"/>
      <c r="O108" s="177"/>
      <c r="P108" s="177"/>
    </row>
    <row r="109" hidden="1">
      <c r="A109" s="125" t="s">
        <v>176</v>
      </c>
      <c r="B109" s="126" t="s">
        <v>136</v>
      </c>
      <c r="C109" s="94" t="str">
        <f t="shared" si="7"/>
        <v>C</v>
      </c>
      <c r="D109" s="123">
        <f t="shared" si="8"/>
        <v>1559.125882</v>
      </c>
      <c r="E109" s="124">
        <f t="shared" si="9"/>
        <v>1691.4</v>
      </c>
      <c r="F109" s="177"/>
      <c r="G109" s="132" t="s">
        <v>162</v>
      </c>
      <c r="H109" s="133" t="s">
        <v>138</v>
      </c>
      <c r="I109" s="116" t="str">
        <f t="shared" si="10"/>
        <v>D</v>
      </c>
      <c r="J109" s="277">
        <f t="shared" si="11"/>
        <v>1245.73</v>
      </c>
      <c r="K109" s="256">
        <f t="shared" si="12"/>
        <v>1275.31</v>
      </c>
      <c r="N109" s="177"/>
      <c r="O109" s="177"/>
      <c r="P109" s="177"/>
    </row>
    <row r="110" hidden="1">
      <c r="A110" s="125" t="s">
        <v>182</v>
      </c>
      <c r="B110" s="126" t="s">
        <v>136</v>
      </c>
      <c r="C110" s="94" t="str">
        <f t="shared" si="7"/>
        <v>C</v>
      </c>
      <c r="D110" s="123">
        <f t="shared" si="8"/>
        <v>1559.125882</v>
      </c>
      <c r="E110" s="124">
        <f t="shared" si="9"/>
        <v>2867.32</v>
      </c>
      <c r="F110" s="177"/>
      <c r="G110" s="125" t="s">
        <v>170</v>
      </c>
      <c r="H110" s="126" t="s">
        <v>138</v>
      </c>
      <c r="I110" s="94" t="str">
        <f t="shared" si="10"/>
        <v>D</v>
      </c>
      <c r="J110" s="276">
        <f t="shared" si="11"/>
        <v>1245.73</v>
      </c>
      <c r="K110" s="257">
        <f t="shared" si="12"/>
        <v>1296.19</v>
      </c>
      <c r="N110" s="177"/>
      <c r="O110" s="177"/>
      <c r="P110" s="177"/>
    </row>
    <row r="111" hidden="1">
      <c r="A111" s="125" t="s">
        <v>191</v>
      </c>
      <c r="B111" s="126" t="s">
        <v>136</v>
      </c>
      <c r="C111" s="94" t="str">
        <f t="shared" si="7"/>
        <v>C</v>
      </c>
      <c r="D111" s="123">
        <f t="shared" si="8"/>
        <v>1559.125882</v>
      </c>
      <c r="E111" s="124">
        <f t="shared" si="9"/>
        <v>1898.64</v>
      </c>
      <c r="F111" s="177"/>
      <c r="G111" s="121" t="s">
        <v>136</v>
      </c>
      <c r="H111" s="122" t="s">
        <v>138</v>
      </c>
      <c r="I111" s="94" t="str">
        <f t="shared" si="10"/>
        <v>D</v>
      </c>
      <c r="J111" s="276">
        <f t="shared" si="11"/>
        <v>1245.73</v>
      </c>
      <c r="K111" s="257">
        <f t="shared" si="12"/>
        <v>846.91</v>
      </c>
      <c r="N111" s="177"/>
      <c r="O111" s="177"/>
      <c r="P111" s="177"/>
    </row>
    <row r="112" hidden="1">
      <c r="A112" s="125" t="s">
        <v>196</v>
      </c>
      <c r="B112" s="126" t="s">
        <v>136</v>
      </c>
      <c r="C112" s="94" t="str">
        <f t="shared" si="7"/>
        <v>C</v>
      </c>
      <c r="D112" s="123">
        <f t="shared" si="8"/>
        <v>1559.125882</v>
      </c>
      <c r="E112" s="124">
        <f t="shared" si="9"/>
        <v>1210.46</v>
      </c>
      <c r="F112" s="177"/>
      <c r="G112" s="125" t="s">
        <v>174</v>
      </c>
      <c r="H112" s="126" t="s">
        <v>138</v>
      </c>
      <c r="I112" s="94" t="str">
        <f t="shared" si="10"/>
        <v>D</v>
      </c>
      <c r="J112" s="276">
        <f t="shared" si="11"/>
        <v>1245.73</v>
      </c>
      <c r="K112" s="257">
        <f t="shared" si="12"/>
        <v>1281.2</v>
      </c>
      <c r="N112" s="177"/>
      <c r="O112" s="177"/>
      <c r="P112" s="177"/>
    </row>
    <row r="113" hidden="1">
      <c r="A113" s="125" t="s">
        <v>200</v>
      </c>
      <c r="B113" s="126" t="s">
        <v>136</v>
      </c>
      <c r="C113" s="94" t="str">
        <f t="shared" si="7"/>
        <v>C</v>
      </c>
      <c r="D113" s="123">
        <f t="shared" si="8"/>
        <v>1559.125882</v>
      </c>
      <c r="E113" s="124">
        <f t="shared" si="9"/>
        <v>909.6</v>
      </c>
      <c r="F113" s="177"/>
      <c r="G113" s="125" t="s">
        <v>191</v>
      </c>
      <c r="H113" s="126" t="s">
        <v>138</v>
      </c>
      <c r="I113" s="94" t="str">
        <f t="shared" si="10"/>
        <v>D</v>
      </c>
      <c r="J113" s="276">
        <f t="shared" si="11"/>
        <v>1245.73</v>
      </c>
      <c r="K113" s="257">
        <f t="shared" si="12"/>
        <v>1898.64</v>
      </c>
      <c r="N113" s="177"/>
      <c r="O113" s="177"/>
      <c r="P113" s="177"/>
    </row>
    <row r="114" hidden="1">
      <c r="A114" s="125" t="s">
        <v>202</v>
      </c>
      <c r="B114" s="126" t="s">
        <v>136</v>
      </c>
      <c r="C114" s="94" t="str">
        <f t="shared" si="7"/>
        <v>C</v>
      </c>
      <c r="D114" s="123">
        <f t="shared" si="8"/>
        <v>1559.125882</v>
      </c>
      <c r="E114" s="124">
        <f t="shared" si="9"/>
        <v>2540.11</v>
      </c>
      <c r="F114" s="177"/>
      <c r="G114" s="125" t="s">
        <v>196</v>
      </c>
      <c r="H114" s="126" t="s">
        <v>138</v>
      </c>
      <c r="I114" s="94" t="str">
        <f t="shared" si="10"/>
        <v>D</v>
      </c>
      <c r="J114" s="276">
        <f t="shared" si="11"/>
        <v>1245.73</v>
      </c>
      <c r="K114" s="257">
        <f t="shared" si="12"/>
        <v>1210.46</v>
      </c>
      <c r="N114" s="177"/>
      <c r="O114" s="177"/>
      <c r="P114" s="177"/>
    </row>
    <row r="115" hidden="1">
      <c r="A115" s="125" t="s">
        <v>206</v>
      </c>
      <c r="B115" s="126" t="s">
        <v>136</v>
      </c>
      <c r="C115" s="94" t="str">
        <f t="shared" si="7"/>
        <v>C</v>
      </c>
      <c r="D115" s="123">
        <f t="shared" si="8"/>
        <v>1559.125882</v>
      </c>
      <c r="E115" s="124">
        <f t="shared" si="9"/>
        <v>1742.17</v>
      </c>
      <c r="F115" s="177"/>
      <c r="G115" s="125" t="s">
        <v>200</v>
      </c>
      <c r="H115" s="126" t="s">
        <v>138</v>
      </c>
      <c r="I115" s="94" t="str">
        <f t="shared" si="10"/>
        <v>D</v>
      </c>
      <c r="J115" s="276">
        <f t="shared" si="11"/>
        <v>1245.73</v>
      </c>
      <c r="K115" s="257">
        <f t="shared" si="12"/>
        <v>909.6</v>
      </c>
      <c r="N115" s="177"/>
      <c r="O115" s="177"/>
      <c r="P115" s="177"/>
    </row>
    <row r="116" hidden="1">
      <c r="A116" s="125" t="s">
        <v>208</v>
      </c>
      <c r="B116" s="126" t="s">
        <v>136</v>
      </c>
      <c r="C116" s="94" t="str">
        <f t="shared" si="7"/>
        <v>C</v>
      </c>
      <c r="D116" s="123">
        <f t="shared" si="8"/>
        <v>1559.125882</v>
      </c>
      <c r="E116" s="124">
        <f t="shared" si="9"/>
        <v>1453.31</v>
      </c>
      <c r="F116" s="177"/>
      <c r="G116" s="125" t="s">
        <v>206</v>
      </c>
      <c r="H116" s="126" t="s">
        <v>138</v>
      </c>
      <c r="I116" s="94" t="str">
        <f t="shared" si="10"/>
        <v>D</v>
      </c>
      <c r="J116" s="276">
        <f t="shared" si="11"/>
        <v>1245.73</v>
      </c>
      <c r="K116" s="257">
        <f t="shared" si="12"/>
        <v>1742.17</v>
      </c>
      <c r="N116" s="177"/>
      <c r="O116" s="177"/>
      <c r="P116" s="177"/>
    </row>
    <row r="117" hidden="1">
      <c r="A117" s="125" t="s">
        <v>210</v>
      </c>
      <c r="B117" s="126" t="s">
        <v>136</v>
      </c>
      <c r="C117" s="94" t="str">
        <f t="shared" si="7"/>
        <v>C</v>
      </c>
      <c r="D117" s="123">
        <f t="shared" si="8"/>
        <v>1559.125882</v>
      </c>
      <c r="E117" s="124">
        <f t="shared" si="9"/>
        <v>1678.32</v>
      </c>
      <c r="F117" s="177"/>
      <c r="G117" s="125" t="s">
        <v>210</v>
      </c>
      <c r="H117" s="126" t="s">
        <v>138</v>
      </c>
      <c r="I117" s="94" t="str">
        <f t="shared" si="10"/>
        <v>D</v>
      </c>
      <c r="J117" s="276">
        <f t="shared" si="11"/>
        <v>1245.73</v>
      </c>
      <c r="K117" s="257">
        <f t="shared" si="12"/>
        <v>1678.32</v>
      </c>
      <c r="N117" s="177"/>
      <c r="O117" s="177"/>
      <c r="P117" s="177"/>
    </row>
    <row r="118" hidden="1">
      <c r="A118" s="125" t="s">
        <v>212</v>
      </c>
      <c r="B118" s="126" t="s">
        <v>136</v>
      </c>
      <c r="C118" s="94" t="str">
        <f t="shared" si="7"/>
        <v>C</v>
      </c>
      <c r="D118" s="123">
        <f t="shared" si="8"/>
        <v>1559.125882</v>
      </c>
      <c r="E118" s="124">
        <f t="shared" si="9"/>
        <v>2170.1</v>
      </c>
      <c r="F118" s="177"/>
      <c r="G118" s="125" t="s">
        <v>215</v>
      </c>
      <c r="H118" s="126" t="s">
        <v>138</v>
      </c>
      <c r="I118" s="94" t="str">
        <f t="shared" si="10"/>
        <v>D</v>
      </c>
      <c r="J118" s="276">
        <f t="shared" si="11"/>
        <v>1245.73</v>
      </c>
      <c r="K118" s="257">
        <f t="shared" si="12"/>
        <v>634.92</v>
      </c>
      <c r="N118" s="177"/>
      <c r="O118" s="177"/>
      <c r="P118" s="177"/>
    </row>
    <row r="119" hidden="1">
      <c r="A119" s="125" t="s">
        <v>215</v>
      </c>
      <c r="B119" s="126" t="s">
        <v>136</v>
      </c>
      <c r="C119" s="94" t="str">
        <f t="shared" si="7"/>
        <v>C</v>
      </c>
      <c r="D119" s="123">
        <f t="shared" si="8"/>
        <v>1559.125882</v>
      </c>
      <c r="E119" s="124">
        <f t="shared" si="9"/>
        <v>634.92</v>
      </c>
      <c r="F119" s="177"/>
      <c r="G119" s="125" t="s">
        <v>219</v>
      </c>
      <c r="H119" s="128" t="s">
        <v>138</v>
      </c>
      <c r="I119" s="129" t="str">
        <f t="shared" si="10"/>
        <v>D</v>
      </c>
      <c r="J119" s="278">
        <f t="shared" si="11"/>
        <v>1245.73</v>
      </c>
      <c r="K119" s="258">
        <f t="shared" si="12"/>
        <v>929.31</v>
      </c>
      <c r="N119" s="177"/>
      <c r="O119" s="177"/>
      <c r="P119" s="177"/>
    </row>
    <row r="120" hidden="1">
      <c r="A120" s="127" t="s">
        <v>219</v>
      </c>
      <c r="B120" s="128" t="s">
        <v>136</v>
      </c>
      <c r="C120" s="94" t="str">
        <f t="shared" si="7"/>
        <v>C</v>
      </c>
      <c r="D120" s="130">
        <f t="shared" si="8"/>
        <v>1559.125882</v>
      </c>
      <c r="E120" s="131">
        <f t="shared" si="9"/>
        <v>929.31</v>
      </c>
      <c r="F120" s="177"/>
      <c r="G120" s="132" t="s">
        <v>169</v>
      </c>
      <c r="H120" s="133" t="s">
        <v>143</v>
      </c>
      <c r="I120" s="94" t="str">
        <f t="shared" si="10"/>
        <v>D</v>
      </c>
      <c r="J120" s="276">
        <f t="shared" si="11"/>
        <v>1208.665455</v>
      </c>
      <c r="K120" s="257">
        <f t="shared" si="12"/>
        <v>1104.19</v>
      </c>
      <c r="N120" s="177"/>
      <c r="O120" s="177"/>
      <c r="P120" s="177"/>
    </row>
    <row r="121" hidden="1">
      <c r="A121" s="132" t="s">
        <v>142</v>
      </c>
      <c r="B121" s="133" t="s">
        <v>142</v>
      </c>
      <c r="C121" s="116" t="str">
        <f t="shared" si="7"/>
        <v>D</v>
      </c>
      <c r="D121" s="117">
        <f t="shared" si="8"/>
        <v>668.895</v>
      </c>
      <c r="E121" s="118">
        <f t="shared" si="9"/>
        <v>862.03</v>
      </c>
      <c r="F121" s="177"/>
      <c r="G121" s="125" t="s">
        <v>177</v>
      </c>
      <c r="H121" s="126" t="s">
        <v>143</v>
      </c>
      <c r="I121" s="94" t="str">
        <f t="shared" si="10"/>
        <v>D</v>
      </c>
      <c r="J121" s="276">
        <f t="shared" si="11"/>
        <v>1208.665455</v>
      </c>
      <c r="K121" s="257">
        <f t="shared" si="12"/>
        <v>673.36</v>
      </c>
      <c r="N121" s="177"/>
      <c r="O121" s="177"/>
      <c r="P121" s="177"/>
    </row>
    <row r="122" hidden="1">
      <c r="A122" s="127" t="s">
        <v>194</v>
      </c>
      <c r="B122" s="128" t="s">
        <v>142</v>
      </c>
      <c r="C122" s="129" t="str">
        <f t="shared" si="7"/>
        <v>D</v>
      </c>
      <c r="D122" s="130">
        <f t="shared" si="8"/>
        <v>668.895</v>
      </c>
      <c r="E122" s="131">
        <f t="shared" si="9"/>
        <v>475.76</v>
      </c>
      <c r="F122" s="177"/>
      <c r="G122" s="125" t="s">
        <v>179</v>
      </c>
      <c r="H122" s="126" t="s">
        <v>143</v>
      </c>
      <c r="I122" s="94" t="str">
        <f t="shared" si="10"/>
        <v>D</v>
      </c>
      <c r="J122" s="276">
        <f t="shared" si="11"/>
        <v>1208.665455</v>
      </c>
      <c r="K122" s="257">
        <f t="shared" si="12"/>
        <v>886.56</v>
      </c>
      <c r="N122" s="177"/>
      <c r="O122" s="177"/>
      <c r="P122" s="177"/>
    </row>
    <row r="123" hidden="1">
      <c r="A123" s="132" t="s">
        <v>139</v>
      </c>
      <c r="B123" s="133" t="s">
        <v>140</v>
      </c>
      <c r="C123" s="94" t="str">
        <f t="shared" si="7"/>
        <v>C</v>
      </c>
      <c r="D123" s="117">
        <f t="shared" si="8"/>
        <v>1499.002</v>
      </c>
      <c r="E123" s="118">
        <f t="shared" si="9"/>
        <v>2760.38</v>
      </c>
      <c r="F123" s="177"/>
      <c r="G123" s="125" t="s">
        <v>148</v>
      </c>
      <c r="H123" s="126" t="s">
        <v>143</v>
      </c>
      <c r="I123" s="94" t="str">
        <f t="shared" si="10"/>
        <v>D</v>
      </c>
      <c r="J123" s="276">
        <f t="shared" si="11"/>
        <v>1208.665455</v>
      </c>
      <c r="K123" s="257">
        <f t="shared" si="12"/>
        <v>948.65</v>
      </c>
      <c r="N123" s="177"/>
      <c r="O123" s="177"/>
      <c r="P123" s="177"/>
    </row>
    <row r="124" hidden="1">
      <c r="A124" s="125" t="s">
        <v>140</v>
      </c>
      <c r="B124" s="126" t="s">
        <v>140</v>
      </c>
      <c r="C124" s="94" t="str">
        <f t="shared" si="7"/>
        <v>C</v>
      </c>
      <c r="D124" s="123">
        <f t="shared" si="8"/>
        <v>1499.002</v>
      </c>
      <c r="E124" s="124">
        <f t="shared" si="9"/>
        <v>833.5</v>
      </c>
      <c r="F124" s="177"/>
      <c r="G124" s="125" t="s">
        <v>181</v>
      </c>
      <c r="H124" s="126" t="s">
        <v>143</v>
      </c>
      <c r="I124" s="94" t="str">
        <f t="shared" si="10"/>
        <v>D</v>
      </c>
      <c r="J124" s="276">
        <f t="shared" si="11"/>
        <v>1208.665455</v>
      </c>
      <c r="K124" s="257">
        <f t="shared" si="12"/>
        <v>770.37</v>
      </c>
      <c r="N124" s="177"/>
      <c r="O124" s="177"/>
      <c r="P124" s="177"/>
    </row>
    <row r="125" hidden="1">
      <c r="A125" s="125" t="s">
        <v>204</v>
      </c>
      <c r="B125" s="126" t="s">
        <v>140</v>
      </c>
      <c r="C125" s="94" t="str">
        <f t="shared" si="7"/>
        <v>C</v>
      </c>
      <c r="D125" s="123">
        <f t="shared" si="8"/>
        <v>1499.002</v>
      </c>
      <c r="E125" s="124">
        <f t="shared" si="9"/>
        <v>1276.66</v>
      </c>
      <c r="F125" s="177"/>
      <c r="G125" s="125" t="s">
        <v>183</v>
      </c>
      <c r="H125" s="126" t="s">
        <v>143</v>
      </c>
      <c r="I125" s="94" t="str">
        <f t="shared" si="10"/>
        <v>D</v>
      </c>
      <c r="J125" s="276">
        <f t="shared" si="11"/>
        <v>1208.665455</v>
      </c>
      <c r="K125" s="257">
        <f t="shared" si="12"/>
        <v>901.2</v>
      </c>
      <c r="N125" s="177"/>
      <c r="O125" s="177"/>
      <c r="P125" s="177"/>
    </row>
    <row r="126" hidden="1">
      <c r="A126" s="125" t="s">
        <v>209</v>
      </c>
      <c r="B126" s="126" t="s">
        <v>140</v>
      </c>
      <c r="C126" s="94" t="str">
        <f t="shared" si="7"/>
        <v>C</v>
      </c>
      <c r="D126" s="123">
        <f t="shared" si="8"/>
        <v>1499.002</v>
      </c>
      <c r="E126" s="124">
        <f t="shared" si="9"/>
        <v>1390.81</v>
      </c>
      <c r="F126" s="177"/>
      <c r="G126" s="125" t="s">
        <v>187</v>
      </c>
      <c r="H126" s="126" t="s">
        <v>143</v>
      </c>
      <c r="I126" s="94" t="str">
        <f t="shared" si="10"/>
        <v>D</v>
      </c>
      <c r="J126" s="276">
        <f t="shared" si="11"/>
        <v>1208.665455</v>
      </c>
      <c r="K126" s="257">
        <f t="shared" si="12"/>
        <v>909.73</v>
      </c>
      <c r="N126" s="177"/>
      <c r="O126" s="177"/>
      <c r="P126" s="177"/>
    </row>
    <row r="127" hidden="1">
      <c r="A127" s="127" t="s">
        <v>216</v>
      </c>
      <c r="B127" s="128" t="s">
        <v>140</v>
      </c>
      <c r="C127" s="94" t="str">
        <f t="shared" si="7"/>
        <v>C</v>
      </c>
      <c r="D127" s="130">
        <f t="shared" si="8"/>
        <v>1499.002</v>
      </c>
      <c r="E127" s="131">
        <f t="shared" si="9"/>
        <v>1233.66</v>
      </c>
      <c r="F127" s="177"/>
      <c r="G127" s="125" t="s">
        <v>192</v>
      </c>
      <c r="H127" s="126" t="s">
        <v>143</v>
      </c>
      <c r="I127" s="94" t="str">
        <f t="shared" si="10"/>
        <v>D</v>
      </c>
      <c r="J127" s="276">
        <f t="shared" si="11"/>
        <v>1208.665455</v>
      </c>
      <c r="K127" s="257">
        <f t="shared" si="12"/>
        <v>2653.26</v>
      </c>
      <c r="N127" s="177"/>
      <c r="O127" s="177"/>
      <c r="P127" s="177"/>
    </row>
    <row r="128" hidden="1">
      <c r="A128" s="132" t="s">
        <v>169</v>
      </c>
      <c r="B128" s="133" t="s">
        <v>148</v>
      </c>
      <c r="C128" s="116" t="str">
        <f t="shared" si="7"/>
        <v>D</v>
      </c>
      <c r="D128" s="117">
        <f t="shared" si="8"/>
        <v>1208.665455</v>
      </c>
      <c r="E128" s="118">
        <f t="shared" si="9"/>
        <v>1104.19</v>
      </c>
      <c r="F128" s="177"/>
      <c r="G128" s="125" t="s">
        <v>195</v>
      </c>
      <c r="H128" s="126" t="s">
        <v>143</v>
      </c>
      <c r="I128" s="94" t="str">
        <f t="shared" si="10"/>
        <v>D</v>
      </c>
      <c r="J128" s="276">
        <f t="shared" si="11"/>
        <v>1208.665455</v>
      </c>
      <c r="K128" s="257">
        <f t="shared" si="12"/>
        <v>1771.74</v>
      </c>
      <c r="N128" s="177"/>
      <c r="O128" s="177"/>
      <c r="P128" s="177"/>
    </row>
    <row r="129" hidden="1">
      <c r="A129" s="125" t="s">
        <v>177</v>
      </c>
      <c r="B129" s="126" t="s">
        <v>148</v>
      </c>
      <c r="C129" s="94" t="str">
        <f t="shared" si="7"/>
        <v>D</v>
      </c>
      <c r="D129" s="123">
        <f t="shared" si="8"/>
        <v>1208.665455</v>
      </c>
      <c r="E129" s="124">
        <f t="shared" si="9"/>
        <v>673.36</v>
      </c>
      <c r="F129" s="177"/>
      <c r="G129" s="125" t="s">
        <v>207</v>
      </c>
      <c r="H129" s="126" t="s">
        <v>143</v>
      </c>
      <c r="I129" s="94" t="str">
        <f t="shared" si="10"/>
        <v>D</v>
      </c>
      <c r="J129" s="276">
        <f t="shared" si="11"/>
        <v>1208.665455</v>
      </c>
      <c r="K129" s="257">
        <f t="shared" si="12"/>
        <v>1310.54</v>
      </c>
      <c r="N129" s="177"/>
      <c r="O129" s="177"/>
      <c r="P129" s="177"/>
    </row>
    <row r="130" hidden="1">
      <c r="A130" s="125" t="s">
        <v>179</v>
      </c>
      <c r="B130" s="126" t="s">
        <v>148</v>
      </c>
      <c r="C130" s="94" t="str">
        <f t="shared" si="7"/>
        <v>D</v>
      </c>
      <c r="D130" s="123">
        <f t="shared" si="8"/>
        <v>1208.665455</v>
      </c>
      <c r="E130" s="124">
        <f t="shared" si="9"/>
        <v>886.56</v>
      </c>
      <c r="F130" s="177"/>
      <c r="G130" s="127" t="s">
        <v>220</v>
      </c>
      <c r="H130" s="128" t="s">
        <v>143</v>
      </c>
      <c r="I130" s="94" t="str">
        <f t="shared" si="10"/>
        <v>D</v>
      </c>
      <c r="J130" s="276">
        <f t="shared" si="11"/>
        <v>1208.665455</v>
      </c>
      <c r="K130" s="257">
        <f t="shared" si="12"/>
        <v>1365.72</v>
      </c>
      <c r="N130" s="177"/>
      <c r="O130" s="177"/>
      <c r="P130" s="177"/>
    </row>
    <row r="131" hidden="1">
      <c r="A131" s="125" t="s">
        <v>148</v>
      </c>
      <c r="B131" s="126" t="s">
        <v>148</v>
      </c>
      <c r="C131" s="94" t="str">
        <f t="shared" si="7"/>
        <v>D</v>
      </c>
      <c r="D131" s="123">
        <f t="shared" si="8"/>
        <v>1208.665455</v>
      </c>
      <c r="E131" s="124">
        <f t="shared" si="9"/>
        <v>948.65</v>
      </c>
      <c r="F131" s="177"/>
      <c r="G131" s="132" t="s">
        <v>133</v>
      </c>
      <c r="H131" s="133" t="s">
        <v>135</v>
      </c>
      <c r="I131" s="116" t="str">
        <f t="shared" si="10"/>
        <v>C</v>
      </c>
      <c r="J131" s="277">
        <f t="shared" si="11"/>
        <v>1685.66</v>
      </c>
      <c r="K131" s="256">
        <f t="shared" si="12"/>
        <v>2365.45</v>
      </c>
      <c r="N131" s="177"/>
      <c r="O131" s="177"/>
      <c r="P131" s="177"/>
    </row>
    <row r="132" hidden="1">
      <c r="A132" s="125" t="s">
        <v>181</v>
      </c>
      <c r="B132" s="126" t="s">
        <v>148</v>
      </c>
      <c r="C132" s="94" t="str">
        <f t="shared" si="7"/>
        <v>D</v>
      </c>
      <c r="D132" s="123">
        <f t="shared" si="8"/>
        <v>1208.665455</v>
      </c>
      <c r="E132" s="124">
        <f t="shared" si="9"/>
        <v>770.37</v>
      </c>
      <c r="F132" s="177"/>
      <c r="G132" s="125" t="s">
        <v>163</v>
      </c>
      <c r="H132" s="126" t="s">
        <v>135</v>
      </c>
      <c r="I132" s="94" t="str">
        <f t="shared" si="10"/>
        <v>C</v>
      </c>
      <c r="J132" s="276">
        <f t="shared" si="11"/>
        <v>1685.66</v>
      </c>
      <c r="K132" s="257">
        <f t="shared" si="12"/>
        <v>1086.54</v>
      </c>
      <c r="N132" s="177"/>
      <c r="O132" s="177"/>
      <c r="P132" s="177"/>
    </row>
    <row r="133" hidden="1">
      <c r="A133" s="125" t="s">
        <v>183</v>
      </c>
      <c r="B133" s="126" t="s">
        <v>148</v>
      </c>
      <c r="C133" s="94" t="str">
        <f t="shared" si="7"/>
        <v>D</v>
      </c>
      <c r="D133" s="123">
        <f t="shared" si="8"/>
        <v>1208.665455</v>
      </c>
      <c r="E133" s="124">
        <f t="shared" si="9"/>
        <v>901.2</v>
      </c>
      <c r="F133" s="177"/>
      <c r="G133" s="125" t="s">
        <v>168</v>
      </c>
      <c r="H133" s="126" t="s">
        <v>135</v>
      </c>
      <c r="I133" s="94" t="str">
        <f t="shared" si="10"/>
        <v>C</v>
      </c>
      <c r="J133" s="276">
        <f t="shared" si="11"/>
        <v>1685.66</v>
      </c>
      <c r="K133" s="257">
        <f t="shared" si="12"/>
        <v>1365.15</v>
      </c>
      <c r="N133" s="177"/>
      <c r="O133" s="177"/>
      <c r="P133" s="177"/>
    </row>
    <row r="134" hidden="1">
      <c r="A134" s="125" t="s">
        <v>187</v>
      </c>
      <c r="B134" s="126" t="s">
        <v>148</v>
      </c>
      <c r="C134" s="94" t="str">
        <f t="shared" si="7"/>
        <v>D</v>
      </c>
      <c r="D134" s="123">
        <f t="shared" si="8"/>
        <v>1208.665455</v>
      </c>
      <c r="E134" s="124">
        <f t="shared" si="9"/>
        <v>909.73</v>
      </c>
      <c r="F134" s="177"/>
      <c r="G134" s="125" t="s">
        <v>211</v>
      </c>
      <c r="H134" s="126" t="s">
        <v>135</v>
      </c>
      <c r="I134" s="94" t="str">
        <f t="shared" si="10"/>
        <v>C</v>
      </c>
      <c r="J134" s="276">
        <f t="shared" si="11"/>
        <v>1685.66</v>
      </c>
      <c r="K134" s="257">
        <f t="shared" si="12"/>
        <v>1534.54</v>
      </c>
      <c r="N134" s="177"/>
      <c r="O134" s="177"/>
      <c r="P134" s="177"/>
    </row>
    <row r="135" hidden="1">
      <c r="A135" s="125" t="s">
        <v>192</v>
      </c>
      <c r="B135" s="126" t="s">
        <v>148</v>
      </c>
      <c r="C135" s="94" t="str">
        <f t="shared" si="7"/>
        <v>D</v>
      </c>
      <c r="D135" s="123">
        <f t="shared" si="8"/>
        <v>1208.665455</v>
      </c>
      <c r="E135" s="124">
        <f t="shared" si="9"/>
        <v>2653.26</v>
      </c>
      <c r="F135" s="177"/>
      <c r="G135" s="125" t="s">
        <v>213</v>
      </c>
      <c r="H135" s="126" t="s">
        <v>135</v>
      </c>
      <c r="I135" s="94" t="str">
        <f t="shared" si="10"/>
        <v>C</v>
      </c>
      <c r="J135" s="276">
        <f t="shared" si="11"/>
        <v>1685.66</v>
      </c>
      <c r="K135" s="257">
        <f t="shared" si="12"/>
        <v>2008.77</v>
      </c>
      <c r="N135" s="177"/>
      <c r="O135" s="177"/>
      <c r="P135" s="177"/>
    </row>
    <row r="136" hidden="1">
      <c r="A136" s="125" t="s">
        <v>195</v>
      </c>
      <c r="B136" s="126" t="s">
        <v>148</v>
      </c>
      <c r="C136" s="94" t="str">
        <f t="shared" si="7"/>
        <v>D</v>
      </c>
      <c r="D136" s="123">
        <f t="shared" si="8"/>
        <v>1208.665455</v>
      </c>
      <c r="E136" s="124">
        <f t="shared" si="9"/>
        <v>1771.74</v>
      </c>
      <c r="F136" s="177"/>
      <c r="G136" s="125" t="s">
        <v>134</v>
      </c>
      <c r="H136" s="128" t="s">
        <v>135</v>
      </c>
      <c r="I136" s="129" t="str">
        <f t="shared" si="10"/>
        <v>C</v>
      </c>
      <c r="J136" s="278">
        <f t="shared" si="11"/>
        <v>1685.66</v>
      </c>
      <c r="K136" s="258">
        <f t="shared" si="12"/>
        <v>1753.51</v>
      </c>
      <c r="N136" s="177"/>
      <c r="O136" s="177"/>
      <c r="P136" s="177"/>
    </row>
    <row r="137" hidden="1">
      <c r="A137" s="125" t="s">
        <v>207</v>
      </c>
      <c r="B137" s="126" t="s">
        <v>148</v>
      </c>
      <c r="C137" s="94" t="str">
        <f t="shared" si="7"/>
        <v>D</v>
      </c>
      <c r="D137" s="123">
        <f t="shared" si="8"/>
        <v>1208.665455</v>
      </c>
      <c r="E137" s="124">
        <f t="shared" si="9"/>
        <v>1310.54</v>
      </c>
      <c r="F137" s="177"/>
      <c r="G137" s="132" t="s">
        <v>158</v>
      </c>
      <c r="H137" s="133" t="s">
        <v>149</v>
      </c>
      <c r="I137" s="94" t="str">
        <f t="shared" si="10"/>
        <v>C</v>
      </c>
      <c r="J137" s="276">
        <f t="shared" si="11"/>
        <v>1808.3</v>
      </c>
      <c r="K137" s="257">
        <f t="shared" si="12"/>
        <v>1026.63</v>
      </c>
      <c r="N137" s="177"/>
      <c r="O137" s="177"/>
      <c r="P137" s="177"/>
    </row>
    <row r="138" hidden="1">
      <c r="A138" s="127" t="s">
        <v>220</v>
      </c>
      <c r="B138" s="128" t="s">
        <v>148</v>
      </c>
      <c r="C138" s="129" t="str">
        <f t="shared" si="7"/>
        <v>D</v>
      </c>
      <c r="D138" s="130">
        <f t="shared" si="8"/>
        <v>1208.665455</v>
      </c>
      <c r="E138" s="131">
        <f t="shared" si="9"/>
        <v>1365.72</v>
      </c>
      <c r="F138" s="177"/>
      <c r="G138" s="125" t="s">
        <v>172</v>
      </c>
      <c r="H138" s="126" t="s">
        <v>149</v>
      </c>
      <c r="I138" s="94" t="str">
        <f t="shared" si="10"/>
        <v>C</v>
      </c>
      <c r="J138" s="276">
        <f t="shared" si="11"/>
        <v>1808.3</v>
      </c>
      <c r="K138" s="257">
        <f t="shared" si="12"/>
        <v>917.22</v>
      </c>
      <c r="N138" s="177"/>
      <c r="O138" s="177"/>
      <c r="P138" s="177"/>
    </row>
    <row r="139" hidden="1">
      <c r="A139" s="132" t="s">
        <v>165</v>
      </c>
      <c r="B139" s="133" t="s">
        <v>153</v>
      </c>
      <c r="C139" s="94" t="str">
        <f t="shared" si="7"/>
        <v>D</v>
      </c>
      <c r="D139" s="117">
        <f t="shared" si="8"/>
        <v>1153.77</v>
      </c>
      <c r="E139" s="118">
        <f t="shared" si="9"/>
        <v>1022.95</v>
      </c>
      <c r="F139" s="177"/>
      <c r="G139" s="125" t="s">
        <v>173</v>
      </c>
      <c r="H139" s="126" t="s">
        <v>149</v>
      </c>
      <c r="I139" s="94" t="str">
        <f t="shared" si="10"/>
        <v>C</v>
      </c>
      <c r="J139" s="276">
        <f t="shared" si="11"/>
        <v>1808.3</v>
      </c>
      <c r="K139" s="257">
        <f t="shared" si="12"/>
        <v>2079.87</v>
      </c>
      <c r="N139" s="177"/>
      <c r="O139" s="177"/>
      <c r="P139" s="177"/>
    </row>
    <row r="140" hidden="1">
      <c r="A140" s="125" t="s">
        <v>167</v>
      </c>
      <c r="B140" s="126" t="s">
        <v>153</v>
      </c>
      <c r="C140" s="94" t="str">
        <f t="shared" si="7"/>
        <v>D</v>
      </c>
      <c r="D140" s="123">
        <f t="shared" si="8"/>
        <v>1153.77</v>
      </c>
      <c r="E140" s="124">
        <f t="shared" si="9"/>
        <v>1846.48</v>
      </c>
      <c r="F140" s="177"/>
      <c r="G140" s="125" t="s">
        <v>176</v>
      </c>
      <c r="H140" s="126" t="s">
        <v>149</v>
      </c>
      <c r="I140" s="94" t="str">
        <f t="shared" si="10"/>
        <v>C</v>
      </c>
      <c r="J140" s="276">
        <f t="shared" si="11"/>
        <v>1808.3</v>
      </c>
      <c r="K140" s="257">
        <f t="shared" si="12"/>
        <v>1691.4</v>
      </c>
      <c r="N140" s="177"/>
      <c r="O140" s="177"/>
      <c r="P140" s="177"/>
    </row>
    <row r="141" hidden="1">
      <c r="A141" s="125" t="s">
        <v>171</v>
      </c>
      <c r="B141" s="126" t="s">
        <v>153</v>
      </c>
      <c r="C141" s="94" t="str">
        <f t="shared" si="7"/>
        <v>D</v>
      </c>
      <c r="D141" s="123">
        <f t="shared" si="8"/>
        <v>1153.77</v>
      </c>
      <c r="E141" s="124">
        <f t="shared" si="9"/>
        <v>1265.2</v>
      </c>
      <c r="F141" s="177"/>
      <c r="G141" s="125" t="s">
        <v>186</v>
      </c>
      <c r="H141" s="126" t="s">
        <v>149</v>
      </c>
      <c r="I141" s="94" t="str">
        <f t="shared" si="10"/>
        <v>C</v>
      </c>
      <c r="J141" s="276">
        <f t="shared" si="11"/>
        <v>1808.3</v>
      </c>
      <c r="K141" s="257">
        <f t="shared" si="12"/>
        <v>3648.31</v>
      </c>
      <c r="N141" s="177"/>
      <c r="O141" s="177"/>
      <c r="P141" s="177"/>
    </row>
    <row r="142" hidden="1">
      <c r="A142" s="125" t="s">
        <v>184</v>
      </c>
      <c r="B142" s="126" t="s">
        <v>153</v>
      </c>
      <c r="C142" s="94" t="str">
        <f t="shared" si="7"/>
        <v>D</v>
      </c>
      <c r="D142" s="123">
        <f t="shared" si="8"/>
        <v>1153.77</v>
      </c>
      <c r="E142" s="124">
        <f t="shared" si="9"/>
        <v>1018.87</v>
      </c>
      <c r="F142" s="177"/>
      <c r="G142" s="125" t="s">
        <v>202</v>
      </c>
      <c r="H142" s="126" t="s">
        <v>149</v>
      </c>
      <c r="I142" s="94" t="str">
        <f t="shared" si="10"/>
        <v>C</v>
      </c>
      <c r="J142" s="276">
        <f t="shared" si="11"/>
        <v>1808.3</v>
      </c>
      <c r="K142" s="257">
        <f t="shared" si="12"/>
        <v>2540.11</v>
      </c>
      <c r="N142" s="177"/>
      <c r="O142" s="177"/>
      <c r="P142" s="177"/>
    </row>
    <row r="143" hidden="1">
      <c r="A143" s="125" t="s">
        <v>153</v>
      </c>
      <c r="B143" s="126" t="s">
        <v>153</v>
      </c>
      <c r="C143" s="94" t="str">
        <f t="shared" si="7"/>
        <v>D</v>
      </c>
      <c r="D143" s="123">
        <f t="shared" si="8"/>
        <v>1153.77</v>
      </c>
      <c r="E143" s="124">
        <f t="shared" si="9"/>
        <v>738.45</v>
      </c>
      <c r="F143" s="177"/>
      <c r="G143" s="127" t="s">
        <v>159</v>
      </c>
      <c r="H143" s="128" t="s">
        <v>149</v>
      </c>
      <c r="I143" s="94" t="str">
        <f t="shared" si="10"/>
        <v>C</v>
      </c>
      <c r="J143" s="276">
        <f t="shared" si="11"/>
        <v>1808.3</v>
      </c>
      <c r="K143" s="257">
        <f t="shared" si="12"/>
        <v>754.56</v>
      </c>
      <c r="N143" s="177"/>
      <c r="O143" s="177"/>
      <c r="P143" s="177"/>
    </row>
    <row r="144" hidden="1">
      <c r="A144" s="127" t="s">
        <v>205</v>
      </c>
      <c r="B144" s="128" t="s">
        <v>153</v>
      </c>
      <c r="C144" s="94" t="str">
        <f t="shared" si="7"/>
        <v>D</v>
      </c>
      <c r="D144" s="130">
        <f t="shared" si="8"/>
        <v>1153.77</v>
      </c>
      <c r="E144" s="131">
        <f t="shared" si="9"/>
        <v>1030.67</v>
      </c>
      <c r="F144" s="177"/>
      <c r="G144" s="132" t="s">
        <v>139</v>
      </c>
      <c r="H144" s="133" t="s">
        <v>141</v>
      </c>
      <c r="I144" s="116" t="str">
        <f t="shared" si="10"/>
        <v>C</v>
      </c>
      <c r="J144" s="277">
        <f t="shared" si="11"/>
        <v>1748.2175</v>
      </c>
      <c r="K144" s="256">
        <f t="shared" si="12"/>
        <v>2760.38</v>
      </c>
      <c r="N144" s="177"/>
      <c r="O144" s="177"/>
      <c r="P144" s="177"/>
    </row>
    <row r="145" hidden="1">
      <c r="A145" s="132" t="s">
        <v>180</v>
      </c>
      <c r="B145" s="133" t="s">
        <v>155</v>
      </c>
      <c r="C145" s="116" t="str">
        <f t="shared" si="7"/>
        <v>D</v>
      </c>
      <c r="D145" s="117">
        <f t="shared" si="8"/>
        <v>961.7185714</v>
      </c>
      <c r="E145" s="118">
        <f t="shared" si="9"/>
        <v>1006.61</v>
      </c>
      <c r="F145" s="177"/>
      <c r="G145" s="125" t="s">
        <v>140</v>
      </c>
      <c r="H145" s="126" t="s">
        <v>141</v>
      </c>
      <c r="I145" s="94" t="str">
        <f t="shared" si="10"/>
        <v>C</v>
      </c>
      <c r="J145" s="276">
        <f t="shared" si="11"/>
        <v>1748.2175</v>
      </c>
      <c r="K145" s="257">
        <f t="shared" si="12"/>
        <v>833.5</v>
      </c>
      <c r="N145" s="177"/>
      <c r="O145" s="177"/>
      <c r="P145" s="177"/>
    </row>
    <row r="146" hidden="1">
      <c r="A146" s="125" t="s">
        <v>185</v>
      </c>
      <c r="B146" s="126" t="s">
        <v>155</v>
      </c>
      <c r="C146" s="94" t="str">
        <f t="shared" si="7"/>
        <v>D</v>
      </c>
      <c r="D146" s="123">
        <f t="shared" si="8"/>
        <v>961.7185714</v>
      </c>
      <c r="E146" s="124">
        <f t="shared" si="9"/>
        <v>1025.44</v>
      </c>
      <c r="F146" s="177"/>
      <c r="G146" s="125" t="s">
        <v>182</v>
      </c>
      <c r="H146" s="126" t="s">
        <v>141</v>
      </c>
      <c r="I146" s="94" t="str">
        <f t="shared" si="10"/>
        <v>C</v>
      </c>
      <c r="J146" s="276">
        <f t="shared" si="11"/>
        <v>1748.2175</v>
      </c>
      <c r="K146" s="257">
        <f t="shared" si="12"/>
        <v>2867.32</v>
      </c>
      <c r="N146" s="177"/>
      <c r="O146" s="177"/>
      <c r="P146" s="177"/>
    </row>
    <row r="147" hidden="1">
      <c r="A147" s="125" t="s">
        <v>188</v>
      </c>
      <c r="B147" s="126" t="s">
        <v>155</v>
      </c>
      <c r="C147" s="94" t="str">
        <f t="shared" si="7"/>
        <v>D</v>
      </c>
      <c r="D147" s="123">
        <f t="shared" si="8"/>
        <v>961.7185714</v>
      </c>
      <c r="E147" s="124">
        <f t="shared" si="9"/>
        <v>899.28</v>
      </c>
      <c r="F147" s="177"/>
      <c r="G147" s="125" t="s">
        <v>204</v>
      </c>
      <c r="H147" s="126" t="s">
        <v>141</v>
      </c>
      <c r="I147" s="94" t="str">
        <f t="shared" si="10"/>
        <v>C</v>
      </c>
      <c r="J147" s="276">
        <f t="shared" si="11"/>
        <v>1748.2175</v>
      </c>
      <c r="K147" s="257">
        <f t="shared" si="12"/>
        <v>1276.66</v>
      </c>
      <c r="N147" s="177"/>
      <c r="O147" s="177"/>
      <c r="P147" s="177"/>
    </row>
    <row r="148" hidden="1">
      <c r="A148" s="125" t="s">
        <v>190</v>
      </c>
      <c r="B148" s="126" t="s">
        <v>155</v>
      </c>
      <c r="C148" s="94" t="str">
        <f t="shared" si="7"/>
        <v>D</v>
      </c>
      <c r="D148" s="123">
        <f t="shared" si="8"/>
        <v>961.7185714</v>
      </c>
      <c r="E148" s="124">
        <f t="shared" si="9"/>
        <v>491.63</v>
      </c>
      <c r="F148" s="177"/>
      <c r="G148" s="125" t="s">
        <v>208</v>
      </c>
      <c r="H148" s="126" t="s">
        <v>141</v>
      </c>
      <c r="I148" s="94" t="str">
        <f t="shared" si="10"/>
        <v>C</v>
      </c>
      <c r="J148" s="276">
        <f t="shared" si="11"/>
        <v>1748.2175</v>
      </c>
      <c r="K148" s="257">
        <f t="shared" si="12"/>
        <v>1453.31</v>
      </c>
      <c r="N148" s="177"/>
      <c r="O148" s="177"/>
      <c r="P148" s="177"/>
    </row>
    <row r="149" hidden="1">
      <c r="A149" s="125" t="s">
        <v>193</v>
      </c>
      <c r="B149" s="126" t="s">
        <v>155</v>
      </c>
      <c r="C149" s="94" t="str">
        <f t="shared" si="7"/>
        <v>D</v>
      </c>
      <c r="D149" s="123">
        <f t="shared" si="8"/>
        <v>961.7185714</v>
      </c>
      <c r="E149" s="124">
        <f t="shared" si="9"/>
        <v>1608.23</v>
      </c>
      <c r="F149" s="177"/>
      <c r="G149" s="125" t="s">
        <v>209</v>
      </c>
      <c r="H149" s="126" t="s">
        <v>141</v>
      </c>
      <c r="I149" s="94" t="str">
        <f t="shared" si="10"/>
        <v>C</v>
      </c>
      <c r="J149" s="276">
        <f t="shared" si="11"/>
        <v>1748.2175</v>
      </c>
      <c r="K149" s="257">
        <f t="shared" si="12"/>
        <v>1390.81</v>
      </c>
      <c r="N149" s="177"/>
      <c r="O149" s="177"/>
      <c r="P149" s="177"/>
    </row>
    <row r="150" hidden="1">
      <c r="A150" s="125" t="s">
        <v>198</v>
      </c>
      <c r="B150" s="126" t="s">
        <v>155</v>
      </c>
      <c r="C150" s="94" t="str">
        <f t="shared" si="7"/>
        <v>D</v>
      </c>
      <c r="D150" s="123">
        <f t="shared" si="8"/>
        <v>961.7185714</v>
      </c>
      <c r="E150" s="124">
        <f t="shared" si="9"/>
        <v>750.5</v>
      </c>
      <c r="F150" s="177"/>
      <c r="G150" s="125" t="s">
        <v>212</v>
      </c>
      <c r="H150" s="126" t="s">
        <v>141</v>
      </c>
      <c r="I150" s="94" t="str">
        <f t="shared" si="10"/>
        <v>C</v>
      </c>
      <c r="J150" s="276">
        <f t="shared" si="11"/>
        <v>1748.2175</v>
      </c>
      <c r="K150" s="257">
        <f t="shared" si="12"/>
        <v>2170.1</v>
      </c>
      <c r="N150" s="177"/>
      <c r="O150" s="177"/>
      <c r="P150" s="177"/>
    </row>
    <row r="151" hidden="1">
      <c r="A151" s="127" t="s">
        <v>155</v>
      </c>
      <c r="B151" s="128" t="s">
        <v>155</v>
      </c>
      <c r="C151" s="129" t="str">
        <f t="shared" si="7"/>
        <v>D</v>
      </c>
      <c r="D151" s="130">
        <f t="shared" si="8"/>
        <v>961.7185714</v>
      </c>
      <c r="E151" s="131">
        <f t="shared" si="9"/>
        <v>950.34</v>
      </c>
      <c r="F151" s="177"/>
      <c r="G151" s="127" t="s">
        <v>216</v>
      </c>
      <c r="H151" s="128" t="s">
        <v>141</v>
      </c>
      <c r="I151" s="129" t="str">
        <f t="shared" si="10"/>
        <v>C</v>
      </c>
      <c r="J151" s="278">
        <f t="shared" si="11"/>
        <v>1748.2175</v>
      </c>
      <c r="K151" s="258">
        <f t="shared" si="12"/>
        <v>1233.66</v>
      </c>
      <c r="N151" s="177"/>
      <c r="O151" s="177"/>
      <c r="P151" s="177"/>
    </row>
    <row r="152" hidden="1">
      <c r="A152" s="132" t="s">
        <v>150</v>
      </c>
      <c r="B152" s="133" t="s">
        <v>151</v>
      </c>
      <c r="C152" s="94" t="str">
        <f t="shared" si="7"/>
        <v>C</v>
      </c>
      <c r="D152" s="117">
        <f t="shared" si="8"/>
        <v>1373.085714</v>
      </c>
      <c r="E152" s="118">
        <f t="shared" si="9"/>
        <v>1083.25</v>
      </c>
      <c r="F152" s="177"/>
      <c r="G152" s="132" t="s">
        <v>142</v>
      </c>
      <c r="H152" s="133" t="s">
        <v>156</v>
      </c>
      <c r="I152" s="94" t="str">
        <f t="shared" si="10"/>
        <v>D</v>
      </c>
      <c r="J152" s="276">
        <f t="shared" si="11"/>
        <v>709.2766667</v>
      </c>
      <c r="K152" s="257">
        <f t="shared" si="12"/>
        <v>862.03</v>
      </c>
      <c r="N152" s="177"/>
      <c r="O152" s="177"/>
      <c r="P152" s="177"/>
    </row>
    <row r="153" hidden="1">
      <c r="A153" s="125" t="s">
        <v>154</v>
      </c>
      <c r="B153" s="126" t="s">
        <v>151</v>
      </c>
      <c r="C153" s="94" t="str">
        <f t="shared" si="7"/>
        <v>C</v>
      </c>
      <c r="D153" s="123">
        <f t="shared" si="8"/>
        <v>1373.085714</v>
      </c>
      <c r="E153" s="124">
        <f t="shared" si="9"/>
        <v>1099.42</v>
      </c>
      <c r="F153" s="177"/>
      <c r="G153" s="125" t="s">
        <v>194</v>
      </c>
      <c r="H153" s="126" t="s">
        <v>156</v>
      </c>
      <c r="I153" s="94" t="str">
        <f t="shared" si="10"/>
        <v>D</v>
      </c>
      <c r="J153" s="276">
        <f t="shared" si="11"/>
        <v>709.2766667</v>
      </c>
      <c r="K153" s="257">
        <f t="shared" si="12"/>
        <v>475.76</v>
      </c>
      <c r="N153" s="177"/>
      <c r="O153" s="177"/>
      <c r="P153" s="177"/>
    </row>
    <row r="154" hidden="1">
      <c r="A154" s="125" t="s">
        <v>164</v>
      </c>
      <c r="B154" s="126" t="s">
        <v>151</v>
      </c>
      <c r="C154" s="94" t="str">
        <f t="shared" si="7"/>
        <v>C</v>
      </c>
      <c r="D154" s="123">
        <f t="shared" si="8"/>
        <v>1373.085714</v>
      </c>
      <c r="E154" s="124">
        <f t="shared" si="9"/>
        <v>793.11</v>
      </c>
      <c r="F154" s="177"/>
      <c r="G154" s="127" t="s">
        <v>197</v>
      </c>
      <c r="H154" s="128" t="s">
        <v>156</v>
      </c>
      <c r="I154" s="94" t="str">
        <f t="shared" si="10"/>
        <v>D</v>
      </c>
      <c r="J154" s="276">
        <f t="shared" si="11"/>
        <v>709.2766667</v>
      </c>
      <c r="K154" s="257">
        <f t="shared" si="12"/>
        <v>790.04</v>
      </c>
      <c r="N154" s="177"/>
      <c r="O154" s="177"/>
      <c r="P154" s="177"/>
    </row>
    <row r="155" hidden="1">
      <c r="A155" s="125" t="s">
        <v>189</v>
      </c>
      <c r="B155" s="126" t="s">
        <v>151</v>
      </c>
      <c r="C155" s="94" t="str">
        <f t="shared" si="7"/>
        <v>C</v>
      </c>
      <c r="D155" s="123">
        <f t="shared" si="8"/>
        <v>1373.085714</v>
      </c>
      <c r="E155" s="124">
        <f t="shared" si="9"/>
        <v>1086.06</v>
      </c>
      <c r="F155" s="177"/>
      <c r="G155" s="125" t="s">
        <v>150</v>
      </c>
      <c r="H155" s="133" t="s">
        <v>152</v>
      </c>
      <c r="I155" s="116" t="str">
        <f t="shared" si="10"/>
        <v>C</v>
      </c>
      <c r="J155" s="277">
        <f t="shared" si="11"/>
        <v>1373.085714</v>
      </c>
      <c r="K155" s="256">
        <f t="shared" si="12"/>
        <v>1083.25</v>
      </c>
      <c r="N155" s="177"/>
      <c r="O155" s="177"/>
      <c r="P155" s="177"/>
    </row>
    <row r="156" hidden="1">
      <c r="A156" s="125" t="s">
        <v>151</v>
      </c>
      <c r="B156" s="126" t="s">
        <v>151</v>
      </c>
      <c r="C156" s="94" t="str">
        <f t="shared" si="7"/>
        <v>C</v>
      </c>
      <c r="D156" s="123">
        <f t="shared" si="8"/>
        <v>1373.085714</v>
      </c>
      <c r="E156" s="124">
        <f t="shared" si="9"/>
        <v>927.33</v>
      </c>
      <c r="F156" s="177"/>
      <c r="G156" s="125" t="s">
        <v>154</v>
      </c>
      <c r="H156" s="126" t="s">
        <v>152</v>
      </c>
      <c r="I156" s="94" t="str">
        <f t="shared" si="10"/>
        <v>C</v>
      </c>
      <c r="J156" s="276">
        <f t="shared" si="11"/>
        <v>1373.085714</v>
      </c>
      <c r="K156" s="257">
        <f t="shared" si="12"/>
        <v>1099.42</v>
      </c>
      <c r="N156" s="177"/>
      <c r="O156" s="177"/>
      <c r="P156" s="177"/>
    </row>
    <row r="157" hidden="1">
      <c r="A157" s="125" t="s">
        <v>201</v>
      </c>
      <c r="B157" s="126" t="s">
        <v>151</v>
      </c>
      <c r="C157" s="94" t="str">
        <f t="shared" si="7"/>
        <v>C</v>
      </c>
      <c r="D157" s="123">
        <f t="shared" si="8"/>
        <v>1373.085714</v>
      </c>
      <c r="E157" s="124">
        <f t="shared" si="9"/>
        <v>1606.2</v>
      </c>
      <c r="F157" s="177"/>
      <c r="G157" s="125" t="s">
        <v>164</v>
      </c>
      <c r="H157" s="126" t="s">
        <v>152</v>
      </c>
      <c r="I157" s="94" t="str">
        <f t="shared" si="10"/>
        <v>C</v>
      </c>
      <c r="J157" s="276">
        <f t="shared" si="11"/>
        <v>1373.085714</v>
      </c>
      <c r="K157" s="257">
        <f t="shared" si="12"/>
        <v>793.11</v>
      </c>
      <c r="N157" s="177"/>
      <c r="O157" s="177"/>
      <c r="P157" s="177"/>
    </row>
    <row r="158" hidden="1">
      <c r="A158" s="127" t="s">
        <v>218</v>
      </c>
      <c r="B158" s="128" t="s">
        <v>151</v>
      </c>
      <c r="C158" s="94" t="str">
        <f t="shared" si="7"/>
        <v>C</v>
      </c>
      <c r="D158" s="130">
        <f t="shared" si="8"/>
        <v>1373.085714</v>
      </c>
      <c r="E158" s="131">
        <f t="shared" si="9"/>
        <v>3016.23</v>
      </c>
      <c r="F158" s="177"/>
      <c r="G158" s="125" t="s">
        <v>189</v>
      </c>
      <c r="H158" s="126" t="s">
        <v>152</v>
      </c>
      <c r="I158" s="94" t="str">
        <f t="shared" si="10"/>
        <v>C</v>
      </c>
      <c r="J158" s="276">
        <f t="shared" si="11"/>
        <v>1373.085714</v>
      </c>
      <c r="K158" s="257">
        <f t="shared" si="12"/>
        <v>1086.06</v>
      </c>
      <c r="N158" s="177"/>
      <c r="O158" s="177"/>
      <c r="P158" s="177"/>
    </row>
    <row r="159" hidden="1">
      <c r="A159" s="125" t="s">
        <v>158</v>
      </c>
      <c r="B159" s="133" t="s">
        <v>159</v>
      </c>
      <c r="C159" s="116" t="str">
        <f t="shared" si="7"/>
        <v>C</v>
      </c>
      <c r="D159" s="117">
        <f t="shared" si="8"/>
        <v>1586.68</v>
      </c>
      <c r="E159" s="118">
        <f t="shared" si="9"/>
        <v>1026.63</v>
      </c>
      <c r="F159" s="177"/>
      <c r="G159" s="125" t="s">
        <v>151</v>
      </c>
      <c r="H159" s="126" t="s">
        <v>152</v>
      </c>
      <c r="I159" s="94" t="str">
        <f t="shared" si="10"/>
        <v>C</v>
      </c>
      <c r="J159" s="276">
        <f t="shared" si="11"/>
        <v>1373.085714</v>
      </c>
      <c r="K159" s="257">
        <f t="shared" si="12"/>
        <v>927.33</v>
      </c>
      <c r="N159" s="177"/>
      <c r="O159" s="177"/>
      <c r="P159" s="177"/>
    </row>
    <row r="160" hidden="1">
      <c r="A160" s="125" t="s">
        <v>172</v>
      </c>
      <c r="B160" s="126" t="s">
        <v>159</v>
      </c>
      <c r="C160" s="94" t="str">
        <f t="shared" si="7"/>
        <v>C</v>
      </c>
      <c r="D160" s="123">
        <f t="shared" si="8"/>
        <v>1586.68</v>
      </c>
      <c r="E160" s="124">
        <f t="shared" si="9"/>
        <v>917.22</v>
      </c>
      <c r="F160" s="177"/>
      <c r="G160" s="125" t="s">
        <v>201</v>
      </c>
      <c r="H160" s="126" t="s">
        <v>152</v>
      </c>
      <c r="I160" s="94" t="str">
        <f t="shared" si="10"/>
        <v>C</v>
      </c>
      <c r="J160" s="276">
        <f t="shared" si="11"/>
        <v>1373.085714</v>
      </c>
      <c r="K160" s="257">
        <f t="shared" si="12"/>
        <v>1606.2</v>
      </c>
      <c r="N160" s="177"/>
      <c r="O160" s="177"/>
      <c r="P160" s="177"/>
    </row>
    <row r="161" hidden="1">
      <c r="A161" s="125" t="s">
        <v>186</v>
      </c>
      <c r="B161" s="126" t="s">
        <v>159</v>
      </c>
      <c r="C161" s="94" t="str">
        <f t="shared" si="7"/>
        <v>C</v>
      </c>
      <c r="D161" s="123">
        <f t="shared" si="8"/>
        <v>1586.68</v>
      </c>
      <c r="E161" s="124">
        <f t="shared" si="9"/>
        <v>3648.31</v>
      </c>
      <c r="F161" s="177"/>
      <c r="G161" s="127" t="s">
        <v>218</v>
      </c>
      <c r="H161" s="128" t="s">
        <v>152</v>
      </c>
      <c r="I161" s="129" t="str">
        <f t="shared" si="10"/>
        <v>C</v>
      </c>
      <c r="J161" s="278">
        <f t="shared" si="11"/>
        <v>1373.085714</v>
      </c>
      <c r="K161" s="258">
        <f t="shared" si="12"/>
        <v>3016.23</v>
      </c>
      <c r="N161" s="177"/>
      <c r="O161" s="177"/>
      <c r="P161" s="177"/>
    </row>
    <row r="162" hidden="1">
      <c r="A162" s="125" t="s">
        <v>159</v>
      </c>
      <c r="B162" s="128" t="s">
        <v>159</v>
      </c>
      <c r="C162" s="129" t="str">
        <f t="shared" si="7"/>
        <v>C</v>
      </c>
      <c r="D162" s="130">
        <f t="shared" si="8"/>
        <v>1586.68</v>
      </c>
      <c r="E162" s="131">
        <f t="shared" si="9"/>
        <v>754.56</v>
      </c>
      <c r="F162" s="177"/>
      <c r="G162" s="132" t="s">
        <v>144</v>
      </c>
      <c r="H162" s="133" t="s">
        <v>146</v>
      </c>
      <c r="I162" s="116" t="str">
        <f t="shared" si="10"/>
        <v>D</v>
      </c>
      <c r="J162" s="277">
        <f t="shared" si="11"/>
        <v>925.3173333</v>
      </c>
      <c r="K162" s="256">
        <f t="shared" si="12"/>
        <v>792.34</v>
      </c>
      <c r="N162" s="177"/>
      <c r="O162" s="177"/>
      <c r="P162" s="177"/>
    </row>
    <row r="163" hidden="1">
      <c r="A163" s="132" t="s">
        <v>144</v>
      </c>
      <c r="B163" s="133" t="s">
        <v>145</v>
      </c>
      <c r="C163" s="94" t="str">
        <f t="shared" si="7"/>
        <v>D</v>
      </c>
      <c r="D163" s="117">
        <f t="shared" si="8"/>
        <v>893.46625</v>
      </c>
      <c r="E163" s="118">
        <f t="shared" si="9"/>
        <v>792.34</v>
      </c>
      <c r="F163" s="177"/>
      <c r="G163" s="125" t="s">
        <v>157</v>
      </c>
      <c r="H163" s="126" t="s">
        <v>146</v>
      </c>
      <c r="I163" s="94" t="str">
        <f t="shared" si="10"/>
        <v>D</v>
      </c>
      <c r="J163" s="276">
        <f t="shared" si="11"/>
        <v>925.3173333</v>
      </c>
      <c r="K163" s="257">
        <f t="shared" si="12"/>
        <v>1504.12</v>
      </c>
      <c r="N163" s="177"/>
      <c r="O163" s="177"/>
      <c r="P163" s="177"/>
    </row>
    <row r="164" hidden="1">
      <c r="A164" s="125" t="s">
        <v>157</v>
      </c>
      <c r="B164" s="126" t="s">
        <v>145</v>
      </c>
      <c r="C164" s="94" t="str">
        <f t="shared" si="7"/>
        <v>D</v>
      </c>
      <c r="D164" s="123">
        <f t="shared" si="8"/>
        <v>893.46625</v>
      </c>
      <c r="E164" s="124">
        <f t="shared" si="9"/>
        <v>1504.12</v>
      </c>
      <c r="F164" s="177"/>
      <c r="G164" s="125" t="s">
        <v>161</v>
      </c>
      <c r="H164" s="126" t="s">
        <v>146</v>
      </c>
      <c r="I164" s="94" t="str">
        <f t="shared" si="10"/>
        <v>D</v>
      </c>
      <c r="J164" s="276">
        <f t="shared" si="11"/>
        <v>925.3173333</v>
      </c>
      <c r="K164" s="257">
        <f t="shared" si="12"/>
        <v>1245.74</v>
      </c>
      <c r="N164" s="177"/>
      <c r="O164" s="177"/>
      <c r="P164" s="177"/>
    </row>
    <row r="165" hidden="1">
      <c r="A165" s="125" t="s">
        <v>161</v>
      </c>
      <c r="B165" s="126" t="s">
        <v>145</v>
      </c>
      <c r="C165" s="94" t="str">
        <f t="shared" si="7"/>
        <v>D</v>
      </c>
      <c r="D165" s="123">
        <f t="shared" si="8"/>
        <v>893.46625</v>
      </c>
      <c r="E165" s="124">
        <f t="shared" si="9"/>
        <v>1245.74</v>
      </c>
      <c r="F165" s="177"/>
      <c r="G165" s="125" t="s">
        <v>175</v>
      </c>
      <c r="H165" s="126" t="s">
        <v>146</v>
      </c>
      <c r="I165" s="94" t="str">
        <f t="shared" si="10"/>
        <v>D</v>
      </c>
      <c r="J165" s="276">
        <f t="shared" si="11"/>
        <v>925.3173333</v>
      </c>
      <c r="K165" s="257">
        <f t="shared" si="12"/>
        <v>734.79</v>
      </c>
      <c r="N165" s="177"/>
      <c r="O165" s="177"/>
      <c r="P165" s="177"/>
    </row>
    <row r="166" hidden="1">
      <c r="A166" s="125" t="s">
        <v>175</v>
      </c>
      <c r="B166" s="126" t="s">
        <v>145</v>
      </c>
      <c r="C166" s="94" t="str">
        <f t="shared" si="7"/>
        <v>D</v>
      </c>
      <c r="D166" s="123">
        <f t="shared" si="8"/>
        <v>893.46625</v>
      </c>
      <c r="E166" s="124">
        <f t="shared" si="9"/>
        <v>734.79</v>
      </c>
      <c r="F166" s="177"/>
      <c r="G166" s="125" t="s">
        <v>180</v>
      </c>
      <c r="H166" s="126" t="s">
        <v>146</v>
      </c>
      <c r="I166" s="94" t="str">
        <f t="shared" si="10"/>
        <v>D</v>
      </c>
      <c r="J166" s="276">
        <f t="shared" si="11"/>
        <v>925.3173333</v>
      </c>
      <c r="K166" s="257">
        <f t="shared" si="12"/>
        <v>1006.61</v>
      </c>
      <c r="N166" s="177"/>
      <c r="O166" s="177"/>
      <c r="P166" s="177"/>
    </row>
    <row r="167" hidden="1">
      <c r="A167" s="125" t="s">
        <v>203</v>
      </c>
      <c r="B167" s="126" t="s">
        <v>145</v>
      </c>
      <c r="C167" s="94" t="str">
        <f t="shared" si="7"/>
        <v>D</v>
      </c>
      <c r="D167" s="123">
        <f t="shared" si="8"/>
        <v>893.46625</v>
      </c>
      <c r="E167" s="124">
        <f t="shared" si="9"/>
        <v>773.89</v>
      </c>
      <c r="F167" s="177"/>
      <c r="G167" s="125" t="s">
        <v>185</v>
      </c>
      <c r="H167" s="126" t="s">
        <v>146</v>
      </c>
      <c r="I167" s="94" t="str">
        <f t="shared" si="10"/>
        <v>D</v>
      </c>
      <c r="J167" s="276">
        <f t="shared" si="11"/>
        <v>925.3173333</v>
      </c>
      <c r="K167" s="257">
        <f t="shared" si="12"/>
        <v>1025.44</v>
      </c>
      <c r="N167" s="177"/>
      <c r="O167" s="177"/>
      <c r="P167" s="177"/>
    </row>
    <row r="168" hidden="1">
      <c r="A168" s="125" t="s">
        <v>145</v>
      </c>
      <c r="B168" s="126" t="s">
        <v>145</v>
      </c>
      <c r="C168" s="94" t="str">
        <f t="shared" si="7"/>
        <v>D</v>
      </c>
      <c r="D168" s="123">
        <f t="shared" si="8"/>
        <v>893.46625</v>
      </c>
      <c r="E168" s="124">
        <f t="shared" si="9"/>
        <v>484.97</v>
      </c>
      <c r="F168" s="177"/>
      <c r="G168" s="125" t="s">
        <v>188</v>
      </c>
      <c r="H168" s="126" t="s">
        <v>146</v>
      </c>
      <c r="I168" s="94" t="str">
        <f t="shared" si="10"/>
        <v>D</v>
      </c>
      <c r="J168" s="276">
        <f t="shared" si="11"/>
        <v>925.3173333</v>
      </c>
      <c r="K168" s="257">
        <f t="shared" si="12"/>
        <v>899.28</v>
      </c>
      <c r="N168" s="177"/>
      <c r="O168" s="177"/>
      <c r="P168" s="177"/>
    </row>
    <row r="169" hidden="1">
      <c r="A169" s="125" t="s">
        <v>214</v>
      </c>
      <c r="B169" s="126" t="s">
        <v>145</v>
      </c>
      <c r="C169" s="94" t="str">
        <f t="shared" si="7"/>
        <v>D</v>
      </c>
      <c r="D169" s="123">
        <f t="shared" si="8"/>
        <v>893.46625</v>
      </c>
      <c r="E169" s="124">
        <f t="shared" si="9"/>
        <v>957.08</v>
      </c>
      <c r="F169" s="177"/>
      <c r="G169" s="125" t="s">
        <v>190</v>
      </c>
      <c r="H169" s="126" t="s">
        <v>146</v>
      </c>
      <c r="I169" s="94" t="str">
        <f t="shared" si="10"/>
        <v>D</v>
      </c>
      <c r="J169" s="276">
        <f t="shared" si="11"/>
        <v>925.3173333</v>
      </c>
      <c r="K169" s="257">
        <f t="shared" si="12"/>
        <v>491.63</v>
      </c>
      <c r="N169" s="177"/>
      <c r="O169" s="177"/>
      <c r="P169" s="177"/>
    </row>
    <row r="170" hidden="1">
      <c r="A170" s="127" t="s">
        <v>217</v>
      </c>
      <c r="B170" s="128" t="s">
        <v>145</v>
      </c>
      <c r="C170" s="94" t="str">
        <f t="shared" si="7"/>
        <v>D</v>
      </c>
      <c r="D170" s="130">
        <f t="shared" si="8"/>
        <v>893.46625</v>
      </c>
      <c r="E170" s="131">
        <f t="shared" si="9"/>
        <v>654.8</v>
      </c>
      <c r="F170" s="177"/>
      <c r="G170" s="125" t="s">
        <v>193</v>
      </c>
      <c r="H170" s="126" t="s">
        <v>146</v>
      </c>
      <c r="I170" s="94" t="str">
        <f t="shared" si="10"/>
        <v>D</v>
      </c>
      <c r="J170" s="276">
        <f t="shared" si="11"/>
        <v>925.3173333</v>
      </c>
      <c r="K170" s="257">
        <f t="shared" si="12"/>
        <v>1608.23</v>
      </c>
      <c r="N170" s="177"/>
      <c r="O170" s="177"/>
      <c r="P170" s="177"/>
    </row>
    <row r="171" hidden="1">
      <c r="A171" s="125" t="s">
        <v>133</v>
      </c>
      <c r="B171" s="133" t="s">
        <v>134</v>
      </c>
      <c r="C171" s="116" t="str">
        <f t="shared" si="7"/>
        <v>C</v>
      </c>
      <c r="D171" s="117">
        <f t="shared" si="8"/>
        <v>1685.66</v>
      </c>
      <c r="E171" s="118">
        <f t="shared" si="9"/>
        <v>2365.45</v>
      </c>
      <c r="F171" s="177"/>
      <c r="G171" s="125" t="s">
        <v>198</v>
      </c>
      <c r="H171" s="126" t="s">
        <v>146</v>
      </c>
      <c r="I171" s="94" t="str">
        <f t="shared" si="10"/>
        <v>D</v>
      </c>
      <c r="J171" s="276">
        <f t="shared" si="11"/>
        <v>925.3173333</v>
      </c>
      <c r="K171" s="257">
        <f t="shared" si="12"/>
        <v>750.5</v>
      </c>
      <c r="N171" s="177"/>
      <c r="O171" s="177"/>
      <c r="P171" s="177"/>
    </row>
    <row r="172" hidden="1">
      <c r="A172" s="125" t="s">
        <v>163</v>
      </c>
      <c r="B172" s="126" t="s">
        <v>134</v>
      </c>
      <c r="C172" s="94" t="str">
        <f t="shared" si="7"/>
        <v>C</v>
      </c>
      <c r="D172" s="123">
        <f t="shared" si="8"/>
        <v>1685.66</v>
      </c>
      <c r="E172" s="124">
        <f t="shared" si="9"/>
        <v>1086.54</v>
      </c>
      <c r="F172" s="177"/>
      <c r="G172" s="125" t="s">
        <v>155</v>
      </c>
      <c r="H172" s="126" t="s">
        <v>146</v>
      </c>
      <c r="I172" s="94" t="str">
        <f t="shared" si="10"/>
        <v>D</v>
      </c>
      <c r="J172" s="276">
        <f t="shared" si="11"/>
        <v>925.3173333</v>
      </c>
      <c r="K172" s="257">
        <f t="shared" si="12"/>
        <v>950.34</v>
      </c>
      <c r="N172" s="177"/>
      <c r="O172" s="177"/>
      <c r="P172" s="177"/>
    </row>
    <row r="173" hidden="1">
      <c r="A173" s="125" t="s">
        <v>168</v>
      </c>
      <c r="B173" s="126" t="s">
        <v>134</v>
      </c>
      <c r="C173" s="94" t="str">
        <f t="shared" si="7"/>
        <v>C</v>
      </c>
      <c r="D173" s="123">
        <f t="shared" si="8"/>
        <v>1685.66</v>
      </c>
      <c r="E173" s="124">
        <f t="shared" si="9"/>
        <v>1365.15</v>
      </c>
      <c r="F173" s="177"/>
      <c r="G173" s="125" t="s">
        <v>203</v>
      </c>
      <c r="H173" s="126" t="s">
        <v>146</v>
      </c>
      <c r="I173" s="94" t="str">
        <f t="shared" si="10"/>
        <v>D</v>
      </c>
      <c r="J173" s="276">
        <f t="shared" si="11"/>
        <v>925.3173333</v>
      </c>
      <c r="K173" s="257">
        <f t="shared" si="12"/>
        <v>773.89</v>
      </c>
      <c r="N173" s="177"/>
      <c r="O173" s="177"/>
      <c r="P173" s="177"/>
    </row>
    <row r="174" hidden="1">
      <c r="A174" s="125" t="s">
        <v>211</v>
      </c>
      <c r="B174" s="126" t="s">
        <v>134</v>
      </c>
      <c r="C174" s="94" t="str">
        <f t="shared" si="7"/>
        <v>C</v>
      </c>
      <c r="D174" s="123">
        <f t="shared" si="8"/>
        <v>1685.66</v>
      </c>
      <c r="E174" s="124">
        <f t="shared" si="9"/>
        <v>1534.54</v>
      </c>
      <c r="F174" s="177"/>
      <c r="G174" s="125" t="s">
        <v>145</v>
      </c>
      <c r="H174" s="126" t="s">
        <v>146</v>
      </c>
      <c r="I174" s="94" t="str">
        <f t="shared" si="10"/>
        <v>D</v>
      </c>
      <c r="J174" s="276">
        <f t="shared" si="11"/>
        <v>925.3173333</v>
      </c>
      <c r="K174" s="257">
        <f t="shared" si="12"/>
        <v>484.97</v>
      </c>
      <c r="N174" s="177"/>
      <c r="O174" s="177"/>
      <c r="P174" s="177"/>
    </row>
    <row r="175" hidden="1">
      <c r="A175" s="125" t="s">
        <v>213</v>
      </c>
      <c r="B175" s="126" t="s">
        <v>134</v>
      </c>
      <c r="C175" s="94" t="str">
        <f t="shared" si="7"/>
        <v>C</v>
      </c>
      <c r="D175" s="123">
        <f t="shared" si="8"/>
        <v>1685.66</v>
      </c>
      <c r="E175" s="124">
        <f t="shared" si="9"/>
        <v>2008.77</v>
      </c>
      <c r="F175" s="177"/>
      <c r="G175" s="125" t="s">
        <v>214</v>
      </c>
      <c r="H175" s="126" t="s">
        <v>146</v>
      </c>
      <c r="I175" s="94" t="str">
        <f t="shared" si="10"/>
        <v>D</v>
      </c>
      <c r="J175" s="276">
        <f t="shared" si="11"/>
        <v>925.3173333</v>
      </c>
      <c r="K175" s="257">
        <f t="shared" si="12"/>
        <v>957.08</v>
      </c>
      <c r="N175" s="177"/>
      <c r="O175" s="177"/>
      <c r="P175" s="177"/>
    </row>
    <row r="176" hidden="1">
      <c r="A176" s="127" t="s">
        <v>134</v>
      </c>
      <c r="B176" s="128" t="s">
        <v>134</v>
      </c>
      <c r="C176" s="129" t="str">
        <f t="shared" si="7"/>
        <v>C</v>
      </c>
      <c r="D176" s="130">
        <f t="shared" si="8"/>
        <v>1685.66</v>
      </c>
      <c r="E176" s="131">
        <f t="shared" si="9"/>
        <v>1753.51</v>
      </c>
      <c r="F176" s="177"/>
      <c r="G176" s="127" t="s">
        <v>217</v>
      </c>
      <c r="H176" s="128" t="s">
        <v>146</v>
      </c>
      <c r="I176" s="129" t="str">
        <f t="shared" si="10"/>
        <v>D</v>
      </c>
      <c r="J176" s="278">
        <f t="shared" si="11"/>
        <v>925.3173333</v>
      </c>
      <c r="K176" s="258">
        <f t="shared" si="12"/>
        <v>654.8</v>
      </c>
      <c r="N176" s="177"/>
      <c r="O176" s="177"/>
      <c r="P176" s="177"/>
    </row>
    <row r="177">
      <c r="A177" s="177"/>
      <c r="B177" s="177"/>
      <c r="C177" s="279"/>
      <c r="D177" s="280"/>
      <c r="E177" s="281"/>
      <c r="F177" s="271"/>
      <c r="G177" s="279"/>
      <c r="H177" s="270"/>
      <c r="I177" s="270"/>
      <c r="J177" s="271"/>
      <c r="K177" s="177"/>
      <c r="L177" s="177"/>
      <c r="M177" s="177"/>
      <c r="N177" s="177"/>
      <c r="O177" s="177"/>
      <c r="P177" s="177"/>
    </row>
    <row r="178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177"/>
      <c r="O178" s="177"/>
      <c r="P178" s="177"/>
    </row>
    <row r="179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177"/>
      <c r="O179" s="177"/>
      <c r="P179" s="177"/>
    </row>
  </sheetData>
  <mergeCells count="11">
    <mergeCell ref="J9:K10"/>
    <mergeCell ref="L14:O14"/>
    <mergeCell ref="D15:F15"/>
    <mergeCell ref="H15:J15"/>
    <mergeCell ref="A1:P4"/>
    <mergeCell ref="D7:E10"/>
    <mergeCell ref="F7:G10"/>
    <mergeCell ref="H7:K7"/>
    <mergeCell ref="H8:I8"/>
    <mergeCell ref="J8:K8"/>
    <mergeCell ref="H9:I10"/>
  </mergeCells>
  <conditionalFormatting sqref="M16:M26 O16:O25 P16:P24 C98:C176 I98:K176">
    <cfRule type="containsText" dxfId="3" priority="1" operator="containsText" text="D">
      <formula>NOT(ISERROR(SEARCH(("D"),(M16))))</formula>
    </cfRule>
  </conditionalFormatting>
  <conditionalFormatting sqref="M16:M26 O16:O25 P16:P24 B17:C95 F17:F95 J17:J95 C98:C176 I98:I176 J98:J177 K98:K176 F99:F177">
    <cfRule type="containsText" dxfId="0" priority="2" operator="containsText" text="A">
      <formula>NOT(ISERROR(SEARCH(("A"),(M16))))</formula>
    </cfRule>
  </conditionalFormatting>
  <conditionalFormatting sqref="M16:M26 O16:O25 P16:P24 B17:C95 F17:F95 J17:J95 C98:C176 I98:I176 J98:J177 K98:K176 F99:F177">
    <cfRule type="containsText" dxfId="1" priority="3" operator="containsText" text="B">
      <formula>NOT(ISERROR(SEARCH(("B"),(M16))))</formula>
    </cfRule>
  </conditionalFormatting>
  <conditionalFormatting sqref="M16:M26 O16:O25 P16:P24 B17:C95 F17:F95 J17:J95 C98:C176 I98:I176 J98:J177 K98:K176 F99:F177">
    <cfRule type="containsText" dxfId="2" priority="4" operator="containsText" text="C">
      <formula>NOT(ISERROR(SEARCH(("C"),(M16))))</formula>
    </cfRule>
  </conditionalFormatting>
  <conditionalFormatting sqref="M16:M26 O16:P26 F17:F95 J17:J95 F99:F177 J177">
    <cfRule type="containsText" dxfId="6" priority="5" operator="containsText" text="F">
      <formula>NOT(ISERROR(SEARCH(("F"),(M16))))</formula>
    </cfRule>
  </conditionalFormatting>
  <conditionalFormatting sqref="M16:P26 C17:C95 C98:C176 I98:I176">
    <cfRule type="colorScale" priority="6">
      <colorScale>
        <cfvo type="min"/>
        <cfvo type="max"/>
        <color rgb="FFFFFFFF"/>
        <color rgb="FF57BB8A"/>
      </colorScale>
    </cfRule>
  </conditionalFormatting>
  <conditionalFormatting sqref="C17:C95">
    <cfRule type="colorScale" priority="7">
      <colorScale>
        <cfvo type="min"/>
        <cfvo type="max"/>
        <color rgb="FFFFFFFF"/>
        <color rgb="FF57BB8A"/>
      </colorScale>
    </cfRule>
  </conditionalFormatting>
  <conditionalFormatting sqref="M16:M26 O16:O25 P16:P23 B17:B95 C98:C176 I98:I176">
    <cfRule type="colorScale" priority="8">
      <colorScale>
        <cfvo type="min"/>
        <cfvo type="max"/>
        <color rgb="FFFFFFFF"/>
        <color rgb="FFE67C73"/>
      </colorScale>
    </cfRule>
  </conditionalFormatting>
  <conditionalFormatting sqref="B17:B95">
    <cfRule type="colorScale" priority="9">
      <colorScale>
        <cfvo type="min"/>
        <cfvo type="max"/>
        <color rgb="FFFFFFFF"/>
        <color rgb="FFE67C73"/>
      </colorScale>
    </cfRule>
  </conditionalFormatting>
  <conditionalFormatting sqref="B17:C95 F17:F95 J17:J95 F99:F177 J177">
    <cfRule type="containsText" dxfId="2" priority="10" operator="containsText" text="D">
      <formula>NOT(ISERROR(SEARCH(("D"),(B17))))</formula>
    </cfRule>
  </conditionalFormatting>
  <conditionalFormatting sqref="M16:M26 B17:C95 F17:F95 J17:J95 C98:C176 I98:I176 J98:J177 K98:K176 F99:F177">
    <cfRule type="containsText" dxfId="4" priority="11" operator="containsText" text="E">
      <formula>NOT(ISERROR(SEARCH(("E"),(M16))))</formula>
    </cfRule>
  </conditionalFormatting>
  <conditionalFormatting sqref="L16:L26 N16:N26 D17:D95 H17:H95 K17:K95 A36 A98:A176 G98:G176 C99:C176 H99:H177 D177">
    <cfRule type="containsText" dxfId="5" priority="12" operator="containsText" text="Campo Grande">
      <formula>NOT(ISERROR(SEARCH(("Campo Grande"),(L16))))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1.38"/>
    <col customWidth="1" min="2" max="6" width="13.38"/>
    <col customWidth="1" hidden="1" min="7" max="7" width="13.38"/>
    <col customWidth="1" min="8" max="10" width="13.38"/>
    <col customWidth="1" hidden="1" min="11" max="11" width="13.38"/>
    <col customWidth="1" min="12" max="14" width="13.38"/>
    <col customWidth="1" hidden="1" min="15" max="15" width="13.38"/>
    <col customWidth="1" min="16" max="18" width="13.38"/>
    <col customWidth="1" hidden="1" min="19" max="19" width="13.38"/>
    <col customWidth="1" min="20" max="22" width="13.38"/>
    <col customWidth="1" hidden="1" min="23" max="23" width="13.38"/>
    <col customWidth="1" min="24" max="26" width="13.38"/>
    <col customWidth="1" hidden="1" min="27" max="27" width="13.38"/>
    <col customWidth="1" min="28" max="30" width="13.38"/>
    <col customWidth="1" hidden="1" min="31" max="31" width="13.38"/>
    <col customWidth="1" min="32" max="34" width="13.38"/>
    <col hidden="1" min="35" max="35" width="12.63"/>
  </cols>
  <sheetData>
    <row r="1">
      <c r="A1" s="35" t="s">
        <v>249</v>
      </c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</row>
    <row r="5">
      <c r="A5" s="282"/>
      <c r="B5" s="282"/>
      <c r="C5" s="282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ht="17.25" customHeight="1">
      <c r="A6" s="122" t="s">
        <v>250</v>
      </c>
      <c r="B6" s="122"/>
      <c r="C6" s="39"/>
      <c r="D6" s="283"/>
      <c r="E6" s="200"/>
      <c r="F6" s="284"/>
      <c r="G6" s="285"/>
      <c r="H6" s="240"/>
      <c r="I6" s="286"/>
      <c r="J6" s="287"/>
      <c r="K6" s="241"/>
      <c r="L6" s="122"/>
      <c r="M6" s="288"/>
      <c r="N6" s="285"/>
      <c r="O6" s="285"/>
      <c r="P6" s="122"/>
      <c r="Q6" s="288"/>
      <c r="R6" s="285"/>
      <c r="S6" s="285"/>
      <c r="T6" s="122"/>
      <c r="U6" s="288"/>
      <c r="V6" s="285"/>
      <c r="W6" s="285"/>
      <c r="X6" s="289"/>
      <c r="Y6" s="288"/>
      <c r="Z6" s="285"/>
      <c r="AA6" s="285"/>
      <c r="AB6" s="289"/>
      <c r="AC6" s="288"/>
      <c r="AD6" s="285"/>
      <c r="AE6" s="285"/>
      <c r="AF6" s="289"/>
      <c r="AG6" s="285"/>
      <c r="AH6" s="285"/>
      <c r="AI6" s="285"/>
    </row>
    <row r="7">
      <c r="A7" s="122" t="s">
        <v>251</v>
      </c>
      <c r="B7" s="122"/>
      <c r="C7" s="290">
        <f>SUM(C11:C27)-C13</f>
        <v>293932</v>
      </c>
      <c r="D7" s="291" t="s">
        <v>252</v>
      </c>
      <c r="E7" s="292">
        <f>C13/C8</f>
        <v>0.7534193713</v>
      </c>
      <c r="F7" s="200" t="s">
        <v>253</v>
      </c>
      <c r="G7" s="285"/>
      <c r="H7" s="240"/>
      <c r="I7" s="286"/>
      <c r="J7" s="287"/>
      <c r="K7" s="241"/>
      <c r="L7" s="122"/>
      <c r="M7" s="288"/>
      <c r="N7" s="285"/>
      <c r="O7" s="285"/>
      <c r="P7" s="122"/>
      <c r="Q7" s="288"/>
      <c r="R7" s="285"/>
      <c r="S7" s="285"/>
      <c r="T7" s="122"/>
      <c r="U7" s="288"/>
      <c r="V7" s="285"/>
      <c r="W7" s="285"/>
      <c r="X7" s="289"/>
      <c r="Y7" s="288"/>
      <c r="Z7" s="285"/>
      <c r="AA7" s="285"/>
      <c r="AB7" s="289"/>
      <c r="AC7" s="288"/>
      <c r="AD7" s="285"/>
      <c r="AE7" s="285"/>
      <c r="AF7" s="289"/>
      <c r="AG7" s="285"/>
      <c r="AH7" s="285"/>
      <c r="AI7" s="285"/>
    </row>
    <row r="8">
      <c r="A8" s="122" t="s">
        <v>254</v>
      </c>
      <c r="B8" s="122"/>
      <c r="C8" s="290">
        <f>SUM(C11:C27)</f>
        <v>1192032</v>
      </c>
      <c r="D8" s="283"/>
      <c r="E8" s="200"/>
      <c r="F8" s="284"/>
      <c r="G8" s="285"/>
      <c r="H8" s="240"/>
      <c r="I8" s="286"/>
      <c r="J8" s="287"/>
      <c r="K8" s="241"/>
      <c r="L8" s="293"/>
      <c r="M8" s="294"/>
      <c r="N8" s="295"/>
      <c r="O8" s="49"/>
      <c r="P8" s="45"/>
      <c r="Q8" s="151"/>
      <c r="R8" s="49"/>
      <c r="S8" s="49"/>
      <c r="T8" s="45"/>
      <c r="U8" s="151"/>
      <c r="V8" s="49"/>
      <c r="W8" s="49"/>
      <c r="X8" s="296"/>
      <c r="Y8" s="151"/>
      <c r="Z8" s="49"/>
      <c r="AA8" s="49"/>
      <c r="AB8" s="296"/>
      <c r="AC8" s="151"/>
      <c r="AD8" s="49"/>
      <c r="AE8" s="49"/>
      <c r="AF8" s="296"/>
      <c r="AG8" s="49"/>
      <c r="AH8" s="49"/>
      <c r="AI8" s="49"/>
    </row>
    <row r="9" ht="15.75" customHeight="1">
      <c r="A9" s="297" t="s">
        <v>231</v>
      </c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179"/>
      <c r="T9" s="298"/>
      <c r="U9" s="298"/>
      <c r="V9" s="298"/>
      <c r="W9" s="179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</row>
    <row r="10" ht="66.75" customHeight="1">
      <c r="A10" s="299" t="s">
        <v>255</v>
      </c>
      <c r="B10" s="300" t="s">
        <v>256</v>
      </c>
      <c r="C10" s="300" t="s">
        <v>26</v>
      </c>
      <c r="D10" s="301" t="s">
        <v>257</v>
      </c>
      <c r="E10" s="300" t="s">
        <v>258</v>
      </c>
      <c r="F10" s="300" t="s">
        <v>259</v>
      </c>
      <c r="G10" s="302" t="s">
        <v>260</v>
      </c>
      <c r="H10" s="301" t="s">
        <v>261</v>
      </c>
      <c r="I10" s="300" t="s">
        <v>262</v>
      </c>
      <c r="J10" s="300" t="s">
        <v>263</v>
      </c>
      <c r="K10" s="303" t="s">
        <v>264</v>
      </c>
      <c r="L10" s="301" t="s">
        <v>265</v>
      </c>
      <c r="M10" s="300" t="s">
        <v>266</v>
      </c>
      <c r="N10" s="300" t="s">
        <v>267</v>
      </c>
      <c r="O10" s="303" t="s">
        <v>268</v>
      </c>
      <c r="P10" s="301" t="s">
        <v>269</v>
      </c>
      <c r="Q10" s="300" t="s">
        <v>270</v>
      </c>
      <c r="R10" s="300" t="s">
        <v>271</v>
      </c>
      <c r="S10" s="304" t="s">
        <v>272</v>
      </c>
      <c r="T10" s="301" t="s">
        <v>265</v>
      </c>
      <c r="U10" s="300" t="s">
        <v>273</v>
      </c>
      <c r="V10" s="300" t="s">
        <v>274</v>
      </c>
      <c r="W10" s="305" t="s">
        <v>275</v>
      </c>
      <c r="X10" s="301" t="s">
        <v>276</v>
      </c>
      <c r="Y10" s="300" t="s">
        <v>277</v>
      </c>
      <c r="Z10" s="300" t="s">
        <v>278</v>
      </c>
      <c r="AA10" s="302" t="s">
        <v>279</v>
      </c>
      <c r="AB10" s="301" t="s">
        <v>280</v>
      </c>
      <c r="AC10" s="300" t="s">
        <v>281</v>
      </c>
      <c r="AD10" s="300" t="s">
        <v>282</v>
      </c>
      <c r="AE10" s="303" t="s">
        <v>283</v>
      </c>
      <c r="AF10" s="301" t="s">
        <v>284</v>
      </c>
      <c r="AG10" s="300" t="s">
        <v>285</v>
      </c>
      <c r="AH10" s="300" t="s">
        <v>286</v>
      </c>
      <c r="AI10" s="303" t="s">
        <v>287</v>
      </c>
    </row>
    <row r="11">
      <c r="A11" s="306" t="s">
        <v>162</v>
      </c>
      <c r="B11" s="307" t="s">
        <v>136</v>
      </c>
      <c r="C11" s="308">
        <v>7940.0</v>
      </c>
      <c r="D11" s="309">
        <v>0.0</v>
      </c>
      <c r="E11" s="310">
        <f t="shared" ref="E11:E27" si="1">D11*100000/$C11</f>
        <v>0</v>
      </c>
      <c r="F11" s="311">
        <f t="shared" ref="F11:F27" si="2">SUMPRODUCT(($B$11:$B$27=$B11)*$E$11:$E$27*$C$11:$C$27)/SUMIF($B$11:$B$27,$B11,$C$11:$C$27)</f>
        <v>4.865641191</v>
      </c>
      <c r="G11" s="312">
        <v>-0.76</v>
      </c>
      <c r="H11" s="309">
        <v>0.0</v>
      </c>
      <c r="I11" s="310">
        <f t="shared" ref="I11:I27" si="3">H11*100000/$C11</f>
        <v>0</v>
      </c>
      <c r="J11" s="311">
        <f t="shared" ref="J11:J27" si="4">SUMPRODUCT(($B$11:$B$27=$B11)*I$11:I$27*$C$11:$C$27)/SUMIF($B$11:$B$27,$B11,$C$11:$C$27)</f>
        <v>1.174465115</v>
      </c>
      <c r="K11" s="313">
        <v>-0.61</v>
      </c>
      <c r="L11" s="309">
        <v>0.0</v>
      </c>
      <c r="M11" s="310">
        <f t="shared" ref="M11:M27" si="5">L11*100000/$C11</f>
        <v>0</v>
      </c>
      <c r="N11" s="311">
        <f t="shared" ref="N11:N27" si="6">SUMPRODUCT(($B$11:$B$27=$B11)*M$11:M$27*$C$11:$C$27)/SUMIF($B$11:$B$27,$B11,$C$11:$C$27)</f>
        <v>2.432820595</v>
      </c>
      <c r="O11" s="313">
        <v>-0.32</v>
      </c>
      <c r="P11" s="309">
        <v>0.0</v>
      </c>
      <c r="Q11" s="310">
        <f t="shared" ref="Q11:Q27" si="7">P11*100000/$C11</f>
        <v>0</v>
      </c>
      <c r="R11" s="311">
        <f t="shared" ref="R11:R27" si="8">SUMPRODUCT(($B$11:$B$27=$B11)*Q$11:Q$27*$C$11:$C$27)/SUMIF($B$11:$B$27,$B11,$C$11:$C$27)</f>
        <v>3.691176076</v>
      </c>
      <c r="S11" s="312">
        <v>-0.23</v>
      </c>
      <c r="T11" s="309">
        <v>0.0</v>
      </c>
      <c r="U11" s="310">
        <f t="shared" ref="U11:U27" si="9">T11*100000/$C11</f>
        <v>0</v>
      </c>
      <c r="V11" s="311">
        <f t="shared" ref="V11:V27" si="10">SUMPRODUCT(($B$11:$B$27=$B11)*U$11:U$27*$C$11:$C$27)/SUMIF($B$11:$B$27,$B11,$C$11:$C$27)</f>
        <v>1.174465115</v>
      </c>
      <c r="W11" s="313">
        <v>-0.61</v>
      </c>
      <c r="X11" s="309">
        <v>0.0</v>
      </c>
      <c r="Y11" s="310">
        <f t="shared" ref="Y11:Y27" si="11">X11*100000/$C11</f>
        <v>0</v>
      </c>
      <c r="Z11" s="311">
        <f t="shared" ref="Z11:Z27" si="12">SUMPRODUCT(($B$11:$B$27=$B11)*Y$11:Y$27*$C$11:$C$27)/SUMIF($B$11:$B$27,$B11,$C$11:$C$27)</f>
        <v>1.845588038</v>
      </c>
      <c r="AA11" s="312">
        <v>-0.47</v>
      </c>
      <c r="AB11" s="309">
        <v>0.0</v>
      </c>
      <c r="AC11" s="310">
        <f t="shared" ref="AC11:AC27" si="13">AB11*100000/$C11</f>
        <v>0</v>
      </c>
      <c r="AD11" s="311">
        <f t="shared" ref="AD11:AD27" si="14">SUMPRODUCT(($B$11:$B$27=$B11)*AC$11:AC$27*$C$11:$C$27)/SUMIF($B$11:$B$27,$B11,$C$11:$C$27)</f>
        <v>1.593916942</v>
      </c>
      <c r="AE11" s="313">
        <v>-0.99</v>
      </c>
      <c r="AF11" s="309">
        <v>4.0</v>
      </c>
      <c r="AG11" s="310">
        <f t="shared" ref="AG11:AG27" si="15">AF11*100000/$C11</f>
        <v>50.37783375</v>
      </c>
      <c r="AH11" s="311">
        <f t="shared" ref="AH11:AH27" si="16">SUMPRODUCT(($B$11:$B$27=$B11)*AG$11:AG$27*$C$11:$C$27)/SUMIF($B$11:$B$27,$B11,$C$11:$C$27)</f>
        <v>26.34157472</v>
      </c>
      <c r="AI11" s="314">
        <v>-1.17</v>
      </c>
    </row>
    <row r="12">
      <c r="A12" s="306" t="s">
        <v>170</v>
      </c>
      <c r="B12" s="307" t="s">
        <v>136</v>
      </c>
      <c r="C12" s="308">
        <v>13583.0</v>
      </c>
      <c r="D12" s="309">
        <v>1.0</v>
      </c>
      <c r="E12" s="310">
        <f t="shared" si="1"/>
        <v>7.362143856</v>
      </c>
      <c r="F12" s="311">
        <f t="shared" si="2"/>
        <v>4.865641191</v>
      </c>
      <c r="G12" s="312">
        <v>-0.76</v>
      </c>
      <c r="H12" s="309">
        <v>1.0</v>
      </c>
      <c r="I12" s="310">
        <f t="shared" si="3"/>
        <v>7.362143856</v>
      </c>
      <c r="J12" s="311">
        <f t="shared" si="4"/>
        <v>1.174465115</v>
      </c>
      <c r="K12" s="313">
        <v>-0.61</v>
      </c>
      <c r="L12" s="309">
        <v>0.0</v>
      </c>
      <c r="M12" s="310">
        <f t="shared" si="5"/>
        <v>0</v>
      </c>
      <c r="N12" s="311">
        <f t="shared" si="6"/>
        <v>2.432820595</v>
      </c>
      <c r="O12" s="313">
        <v>-0.32</v>
      </c>
      <c r="P12" s="309">
        <v>2.0</v>
      </c>
      <c r="Q12" s="310">
        <f t="shared" si="7"/>
        <v>14.72428771</v>
      </c>
      <c r="R12" s="311">
        <f t="shared" si="8"/>
        <v>3.691176076</v>
      </c>
      <c r="S12" s="312">
        <v>-0.23</v>
      </c>
      <c r="T12" s="309">
        <v>1.0</v>
      </c>
      <c r="U12" s="310">
        <f t="shared" si="9"/>
        <v>7.362143856</v>
      </c>
      <c r="V12" s="311">
        <f t="shared" si="10"/>
        <v>1.174465115</v>
      </c>
      <c r="W12" s="313">
        <v>-0.61</v>
      </c>
      <c r="X12" s="309">
        <v>0.0</v>
      </c>
      <c r="Y12" s="310">
        <f t="shared" si="11"/>
        <v>0</v>
      </c>
      <c r="Z12" s="311">
        <f t="shared" si="12"/>
        <v>1.845588038</v>
      </c>
      <c r="AA12" s="312">
        <v>-0.47</v>
      </c>
      <c r="AB12" s="309">
        <v>0.0</v>
      </c>
      <c r="AC12" s="310">
        <f t="shared" si="13"/>
        <v>0</v>
      </c>
      <c r="AD12" s="311">
        <f t="shared" si="14"/>
        <v>1.593916942</v>
      </c>
      <c r="AE12" s="313">
        <v>-0.99</v>
      </c>
      <c r="AF12" s="309">
        <v>4.0</v>
      </c>
      <c r="AG12" s="310">
        <f t="shared" si="15"/>
        <v>29.44857543</v>
      </c>
      <c r="AH12" s="311">
        <f t="shared" si="16"/>
        <v>26.34157472</v>
      </c>
      <c r="AI12" s="314">
        <v>-1.17</v>
      </c>
    </row>
    <row r="13">
      <c r="A13" s="315" t="s">
        <v>136</v>
      </c>
      <c r="B13" s="316" t="s">
        <v>136</v>
      </c>
      <c r="C13" s="317">
        <v>898100.0</v>
      </c>
      <c r="D13" s="318">
        <v>44.0</v>
      </c>
      <c r="E13" s="319">
        <f t="shared" si="1"/>
        <v>4.899231711</v>
      </c>
      <c r="F13" s="320">
        <f t="shared" si="2"/>
        <v>4.865641191</v>
      </c>
      <c r="G13" s="321">
        <v>-0.76</v>
      </c>
      <c r="H13" s="318">
        <v>7.0</v>
      </c>
      <c r="I13" s="319">
        <f t="shared" si="3"/>
        <v>0.7794232268</v>
      </c>
      <c r="J13" s="320">
        <f t="shared" si="4"/>
        <v>1.174465115</v>
      </c>
      <c r="K13" s="322">
        <v>-0.61</v>
      </c>
      <c r="L13" s="318">
        <v>23.0</v>
      </c>
      <c r="M13" s="319">
        <f t="shared" si="5"/>
        <v>2.560962031</v>
      </c>
      <c r="N13" s="320">
        <f t="shared" si="6"/>
        <v>2.432820595</v>
      </c>
      <c r="O13" s="322">
        <v>-0.32</v>
      </c>
      <c r="P13" s="318">
        <v>33.0</v>
      </c>
      <c r="Q13" s="319">
        <f t="shared" si="7"/>
        <v>3.674423784</v>
      </c>
      <c r="R13" s="320">
        <f t="shared" si="8"/>
        <v>3.691176076</v>
      </c>
      <c r="S13" s="321">
        <v>-0.23</v>
      </c>
      <c r="T13" s="318">
        <v>7.0</v>
      </c>
      <c r="U13" s="319">
        <f t="shared" si="9"/>
        <v>0.7794232268</v>
      </c>
      <c r="V13" s="320">
        <f t="shared" si="10"/>
        <v>1.174465115</v>
      </c>
      <c r="W13" s="322">
        <v>-0.61</v>
      </c>
      <c r="X13" s="318">
        <v>12.0</v>
      </c>
      <c r="Y13" s="319">
        <f t="shared" si="11"/>
        <v>1.336154103</v>
      </c>
      <c r="Z13" s="320">
        <f t="shared" si="12"/>
        <v>1.845588038</v>
      </c>
      <c r="AA13" s="321">
        <v>-0.47</v>
      </c>
      <c r="AB13" s="318">
        <v>14.0</v>
      </c>
      <c r="AC13" s="319">
        <f t="shared" si="13"/>
        <v>1.558846454</v>
      </c>
      <c r="AD13" s="320">
        <f t="shared" si="14"/>
        <v>1.593916942</v>
      </c>
      <c r="AE13" s="322">
        <v>-0.99</v>
      </c>
      <c r="AF13" s="318">
        <v>186.0</v>
      </c>
      <c r="AG13" s="319">
        <f t="shared" si="15"/>
        <v>20.7103886</v>
      </c>
      <c r="AH13" s="320">
        <f t="shared" si="16"/>
        <v>26.34157472</v>
      </c>
      <c r="AI13" s="323">
        <v>-1.17</v>
      </c>
    </row>
    <row r="14">
      <c r="A14" s="306" t="s">
        <v>173</v>
      </c>
      <c r="B14" s="307" t="s">
        <v>136</v>
      </c>
      <c r="C14" s="308">
        <v>30993.0</v>
      </c>
      <c r="D14" s="309">
        <v>1.0</v>
      </c>
      <c r="E14" s="310">
        <f t="shared" si="1"/>
        <v>3.226535024</v>
      </c>
      <c r="F14" s="311">
        <f t="shared" si="2"/>
        <v>4.865641191</v>
      </c>
      <c r="G14" s="312">
        <v>-0.76</v>
      </c>
      <c r="H14" s="309">
        <v>2.0</v>
      </c>
      <c r="I14" s="310">
        <f t="shared" si="3"/>
        <v>6.453070048</v>
      </c>
      <c r="J14" s="311">
        <f t="shared" si="4"/>
        <v>1.174465115</v>
      </c>
      <c r="K14" s="313">
        <v>-0.61</v>
      </c>
      <c r="L14" s="309">
        <v>0.0</v>
      </c>
      <c r="M14" s="310">
        <f t="shared" si="5"/>
        <v>0</v>
      </c>
      <c r="N14" s="311">
        <f t="shared" si="6"/>
        <v>2.432820595</v>
      </c>
      <c r="O14" s="313">
        <v>-0.32</v>
      </c>
      <c r="P14" s="309">
        <v>1.0</v>
      </c>
      <c r="Q14" s="310">
        <f t="shared" si="7"/>
        <v>3.226535024</v>
      </c>
      <c r="R14" s="311">
        <f t="shared" si="8"/>
        <v>3.691176076</v>
      </c>
      <c r="S14" s="312">
        <v>-0.23</v>
      </c>
      <c r="T14" s="309">
        <v>2.0</v>
      </c>
      <c r="U14" s="310">
        <f t="shared" si="9"/>
        <v>6.453070048</v>
      </c>
      <c r="V14" s="311">
        <f t="shared" si="10"/>
        <v>1.174465115</v>
      </c>
      <c r="W14" s="313">
        <v>-0.61</v>
      </c>
      <c r="X14" s="309">
        <v>0.0</v>
      </c>
      <c r="Y14" s="310">
        <f t="shared" si="11"/>
        <v>0</v>
      </c>
      <c r="Z14" s="311">
        <f t="shared" si="12"/>
        <v>1.845588038</v>
      </c>
      <c r="AA14" s="312">
        <v>-0.47</v>
      </c>
      <c r="AB14" s="309">
        <v>0.0</v>
      </c>
      <c r="AC14" s="310">
        <f t="shared" si="13"/>
        <v>0</v>
      </c>
      <c r="AD14" s="311">
        <f t="shared" si="14"/>
        <v>1.593916942</v>
      </c>
      <c r="AE14" s="313">
        <v>-0.99</v>
      </c>
      <c r="AF14" s="309">
        <v>8.0</v>
      </c>
      <c r="AG14" s="310">
        <f t="shared" si="15"/>
        <v>25.81228019</v>
      </c>
      <c r="AH14" s="311">
        <f t="shared" si="16"/>
        <v>26.34157472</v>
      </c>
      <c r="AI14" s="314">
        <v>-1.17</v>
      </c>
    </row>
    <row r="15">
      <c r="A15" s="306" t="s">
        <v>174</v>
      </c>
      <c r="B15" s="307" t="s">
        <v>136</v>
      </c>
      <c r="C15" s="308">
        <v>4783.0</v>
      </c>
      <c r="D15" s="309">
        <v>0.0</v>
      </c>
      <c r="E15" s="310">
        <f t="shared" si="1"/>
        <v>0</v>
      </c>
      <c r="F15" s="311">
        <f t="shared" si="2"/>
        <v>4.865641191</v>
      </c>
      <c r="G15" s="312">
        <v>-0.76</v>
      </c>
      <c r="H15" s="309">
        <v>1.0</v>
      </c>
      <c r="I15" s="310">
        <f t="shared" si="3"/>
        <v>20.90738031</v>
      </c>
      <c r="J15" s="311">
        <f t="shared" si="4"/>
        <v>1.174465115</v>
      </c>
      <c r="K15" s="313">
        <v>-0.61</v>
      </c>
      <c r="L15" s="309">
        <v>0.0</v>
      </c>
      <c r="M15" s="310">
        <f t="shared" si="5"/>
        <v>0</v>
      </c>
      <c r="N15" s="311">
        <f t="shared" si="6"/>
        <v>2.432820595</v>
      </c>
      <c r="O15" s="313">
        <v>-0.32</v>
      </c>
      <c r="P15" s="309">
        <v>0.0</v>
      </c>
      <c r="Q15" s="310">
        <f t="shared" si="7"/>
        <v>0</v>
      </c>
      <c r="R15" s="311">
        <f t="shared" si="8"/>
        <v>3.691176076</v>
      </c>
      <c r="S15" s="312">
        <v>-0.23</v>
      </c>
      <c r="T15" s="309">
        <v>1.0</v>
      </c>
      <c r="U15" s="310">
        <f t="shared" si="9"/>
        <v>20.90738031</v>
      </c>
      <c r="V15" s="311">
        <f t="shared" si="10"/>
        <v>1.174465115</v>
      </c>
      <c r="W15" s="313">
        <v>-0.61</v>
      </c>
      <c r="X15" s="309">
        <v>0.0</v>
      </c>
      <c r="Y15" s="310">
        <f t="shared" si="11"/>
        <v>0</v>
      </c>
      <c r="Z15" s="311">
        <f t="shared" si="12"/>
        <v>1.845588038</v>
      </c>
      <c r="AA15" s="312">
        <v>-0.47</v>
      </c>
      <c r="AB15" s="309">
        <v>0.0</v>
      </c>
      <c r="AC15" s="310">
        <f t="shared" si="13"/>
        <v>0</v>
      </c>
      <c r="AD15" s="311">
        <f t="shared" si="14"/>
        <v>1.593916942</v>
      </c>
      <c r="AE15" s="313">
        <v>-0.99</v>
      </c>
      <c r="AF15" s="309">
        <v>0.0</v>
      </c>
      <c r="AG15" s="310">
        <f t="shared" si="15"/>
        <v>0</v>
      </c>
      <c r="AH15" s="311">
        <f t="shared" si="16"/>
        <v>26.34157472</v>
      </c>
      <c r="AI15" s="314">
        <v>-1.17</v>
      </c>
    </row>
    <row r="16">
      <c r="A16" s="306" t="s">
        <v>176</v>
      </c>
      <c r="B16" s="307" t="s">
        <v>136</v>
      </c>
      <c r="C16" s="308">
        <v>26037.0</v>
      </c>
      <c r="D16" s="309">
        <v>2.0</v>
      </c>
      <c r="E16" s="310">
        <f t="shared" si="1"/>
        <v>7.681376503</v>
      </c>
      <c r="F16" s="311">
        <f t="shared" si="2"/>
        <v>4.865641191</v>
      </c>
      <c r="G16" s="312">
        <v>-0.76</v>
      </c>
      <c r="H16" s="309">
        <v>0.0</v>
      </c>
      <c r="I16" s="310">
        <f t="shared" si="3"/>
        <v>0</v>
      </c>
      <c r="J16" s="311">
        <f t="shared" si="4"/>
        <v>1.174465115</v>
      </c>
      <c r="K16" s="313">
        <v>-0.61</v>
      </c>
      <c r="L16" s="309">
        <v>2.0</v>
      </c>
      <c r="M16" s="310">
        <f t="shared" si="5"/>
        <v>7.681376503</v>
      </c>
      <c r="N16" s="311">
        <f t="shared" si="6"/>
        <v>2.432820595</v>
      </c>
      <c r="O16" s="313">
        <v>-0.32</v>
      </c>
      <c r="P16" s="309">
        <v>1.0</v>
      </c>
      <c r="Q16" s="310">
        <f t="shared" si="7"/>
        <v>3.840688251</v>
      </c>
      <c r="R16" s="311">
        <f t="shared" si="8"/>
        <v>3.691176076</v>
      </c>
      <c r="S16" s="312">
        <v>-0.23</v>
      </c>
      <c r="T16" s="309">
        <v>0.0</v>
      </c>
      <c r="U16" s="310">
        <f t="shared" si="9"/>
        <v>0</v>
      </c>
      <c r="V16" s="311">
        <f t="shared" si="10"/>
        <v>1.174465115</v>
      </c>
      <c r="W16" s="313">
        <v>-0.61</v>
      </c>
      <c r="X16" s="309">
        <v>2.0</v>
      </c>
      <c r="Y16" s="310">
        <f t="shared" si="11"/>
        <v>7.681376503</v>
      </c>
      <c r="Z16" s="311">
        <f t="shared" si="12"/>
        <v>1.845588038</v>
      </c>
      <c r="AA16" s="312">
        <v>-0.47</v>
      </c>
      <c r="AB16" s="309">
        <v>1.0</v>
      </c>
      <c r="AC16" s="310">
        <f t="shared" si="13"/>
        <v>3.840688251</v>
      </c>
      <c r="AD16" s="311">
        <f t="shared" si="14"/>
        <v>1.593916942</v>
      </c>
      <c r="AE16" s="313">
        <v>-0.99</v>
      </c>
      <c r="AF16" s="309">
        <v>18.0</v>
      </c>
      <c r="AG16" s="310">
        <f t="shared" si="15"/>
        <v>69.13238852</v>
      </c>
      <c r="AH16" s="311">
        <f t="shared" si="16"/>
        <v>26.34157472</v>
      </c>
      <c r="AI16" s="314">
        <v>-1.17</v>
      </c>
    </row>
    <row r="17">
      <c r="A17" s="306" t="s">
        <v>182</v>
      </c>
      <c r="B17" s="307" t="s">
        <v>136</v>
      </c>
      <c r="C17" s="308">
        <v>3539.0</v>
      </c>
      <c r="D17" s="309">
        <v>0.0</v>
      </c>
      <c r="E17" s="310">
        <f t="shared" si="1"/>
        <v>0</v>
      </c>
      <c r="F17" s="311">
        <f t="shared" si="2"/>
        <v>4.865641191</v>
      </c>
      <c r="G17" s="312">
        <v>-0.76</v>
      </c>
      <c r="H17" s="309">
        <v>0.0</v>
      </c>
      <c r="I17" s="310">
        <f t="shared" si="3"/>
        <v>0</v>
      </c>
      <c r="J17" s="311">
        <f t="shared" si="4"/>
        <v>1.174465115</v>
      </c>
      <c r="K17" s="313">
        <v>-0.61</v>
      </c>
      <c r="L17" s="309">
        <v>0.0</v>
      </c>
      <c r="M17" s="310">
        <f t="shared" si="5"/>
        <v>0</v>
      </c>
      <c r="N17" s="311">
        <f t="shared" si="6"/>
        <v>2.432820595</v>
      </c>
      <c r="O17" s="313">
        <v>-0.32</v>
      </c>
      <c r="P17" s="309">
        <v>0.0</v>
      </c>
      <c r="Q17" s="310">
        <f t="shared" si="7"/>
        <v>0</v>
      </c>
      <c r="R17" s="311">
        <f t="shared" si="8"/>
        <v>3.691176076</v>
      </c>
      <c r="S17" s="312">
        <v>-0.23</v>
      </c>
      <c r="T17" s="309">
        <v>0.0</v>
      </c>
      <c r="U17" s="310">
        <f t="shared" si="9"/>
        <v>0</v>
      </c>
      <c r="V17" s="311">
        <f t="shared" si="10"/>
        <v>1.174465115</v>
      </c>
      <c r="W17" s="313">
        <v>-0.61</v>
      </c>
      <c r="X17" s="309">
        <v>2.0</v>
      </c>
      <c r="Y17" s="310">
        <f t="shared" si="11"/>
        <v>56.5131393</v>
      </c>
      <c r="Z17" s="311">
        <f t="shared" si="12"/>
        <v>1.845588038</v>
      </c>
      <c r="AA17" s="312">
        <v>-0.47</v>
      </c>
      <c r="AB17" s="309">
        <v>0.0</v>
      </c>
      <c r="AC17" s="310">
        <f t="shared" si="13"/>
        <v>0</v>
      </c>
      <c r="AD17" s="311">
        <f t="shared" si="14"/>
        <v>1.593916942</v>
      </c>
      <c r="AE17" s="313">
        <v>-0.99</v>
      </c>
      <c r="AF17" s="309">
        <v>2.0</v>
      </c>
      <c r="AG17" s="310">
        <f t="shared" si="15"/>
        <v>56.5131393</v>
      </c>
      <c r="AH17" s="311">
        <f t="shared" si="16"/>
        <v>26.34157472</v>
      </c>
      <c r="AI17" s="314">
        <v>-1.17</v>
      </c>
    </row>
    <row r="18">
      <c r="A18" s="306" t="s">
        <v>191</v>
      </c>
      <c r="B18" s="307" t="s">
        <v>136</v>
      </c>
      <c r="C18" s="308">
        <v>7139.0</v>
      </c>
      <c r="D18" s="309">
        <v>0.0</v>
      </c>
      <c r="E18" s="310">
        <f t="shared" si="1"/>
        <v>0</v>
      </c>
      <c r="F18" s="311">
        <f t="shared" si="2"/>
        <v>4.865641191</v>
      </c>
      <c r="G18" s="312">
        <v>-0.76</v>
      </c>
      <c r="H18" s="309">
        <v>1.0</v>
      </c>
      <c r="I18" s="310">
        <f t="shared" si="3"/>
        <v>14.00756408</v>
      </c>
      <c r="J18" s="311">
        <f t="shared" si="4"/>
        <v>1.174465115</v>
      </c>
      <c r="K18" s="313">
        <v>-0.61</v>
      </c>
      <c r="L18" s="309">
        <v>0.0</v>
      </c>
      <c r="M18" s="310">
        <f t="shared" si="5"/>
        <v>0</v>
      </c>
      <c r="N18" s="311">
        <f t="shared" si="6"/>
        <v>2.432820595</v>
      </c>
      <c r="O18" s="313">
        <v>-0.32</v>
      </c>
      <c r="P18" s="309">
        <v>0.0</v>
      </c>
      <c r="Q18" s="310">
        <f t="shared" si="7"/>
        <v>0</v>
      </c>
      <c r="R18" s="311">
        <f t="shared" si="8"/>
        <v>3.691176076</v>
      </c>
      <c r="S18" s="312">
        <v>-0.23</v>
      </c>
      <c r="T18" s="309">
        <v>1.0</v>
      </c>
      <c r="U18" s="310">
        <f t="shared" si="9"/>
        <v>14.00756408</v>
      </c>
      <c r="V18" s="311">
        <f t="shared" si="10"/>
        <v>1.174465115</v>
      </c>
      <c r="W18" s="313">
        <v>-0.61</v>
      </c>
      <c r="X18" s="309">
        <v>0.0</v>
      </c>
      <c r="Y18" s="310">
        <f t="shared" si="11"/>
        <v>0</v>
      </c>
      <c r="Z18" s="311">
        <f t="shared" si="12"/>
        <v>1.845588038</v>
      </c>
      <c r="AA18" s="312">
        <v>-0.47</v>
      </c>
      <c r="AB18" s="309">
        <v>0.0</v>
      </c>
      <c r="AC18" s="310">
        <f t="shared" si="13"/>
        <v>0</v>
      </c>
      <c r="AD18" s="311">
        <f t="shared" si="14"/>
        <v>1.593916942</v>
      </c>
      <c r="AE18" s="313">
        <v>-0.99</v>
      </c>
      <c r="AF18" s="309">
        <v>6.0</v>
      </c>
      <c r="AG18" s="310">
        <f t="shared" si="15"/>
        <v>84.04538451</v>
      </c>
      <c r="AH18" s="311">
        <f t="shared" si="16"/>
        <v>26.34157472</v>
      </c>
      <c r="AI18" s="314">
        <v>-1.17</v>
      </c>
    </row>
    <row r="19">
      <c r="A19" s="306" t="s">
        <v>196</v>
      </c>
      <c r="B19" s="307" t="s">
        <v>136</v>
      </c>
      <c r="C19" s="308">
        <v>45047.0</v>
      </c>
      <c r="D19" s="309">
        <v>1.0</v>
      </c>
      <c r="E19" s="310">
        <f t="shared" si="1"/>
        <v>2.219903656</v>
      </c>
      <c r="F19" s="311">
        <f t="shared" si="2"/>
        <v>4.865641191</v>
      </c>
      <c r="G19" s="312">
        <v>-0.76</v>
      </c>
      <c r="H19" s="309">
        <v>1.0</v>
      </c>
      <c r="I19" s="310">
        <f t="shared" si="3"/>
        <v>2.219903656</v>
      </c>
      <c r="J19" s="311">
        <f t="shared" si="4"/>
        <v>1.174465115</v>
      </c>
      <c r="K19" s="313">
        <v>-0.61</v>
      </c>
      <c r="L19" s="309">
        <v>0.0</v>
      </c>
      <c r="M19" s="310">
        <f t="shared" si="5"/>
        <v>0</v>
      </c>
      <c r="N19" s="311">
        <f t="shared" si="6"/>
        <v>2.432820595</v>
      </c>
      <c r="O19" s="313">
        <v>-0.32</v>
      </c>
      <c r="P19" s="309">
        <v>0.0</v>
      </c>
      <c r="Q19" s="310">
        <f t="shared" si="7"/>
        <v>0</v>
      </c>
      <c r="R19" s="311">
        <f t="shared" si="8"/>
        <v>3.691176076</v>
      </c>
      <c r="S19" s="312">
        <v>-0.23</v>
      </c>
      <c r="T19" s="309">
        <v>1.0</v>
      </c>
      <c r="U19" s="310">
        <f t="shared" si="9"/>
        <v>2.219903656</v>
      </c>
      <c r="V19" s="311">
        <f t="shared" si="10"/>
        <v>1.174465115</v>
      </c>
      <c r="W19" s="313">
        <v>-0.61</v>
      </c>
      <c r="X19" s="309">
        <v>2.0</v>
      </c>
      <c r="Y19" s="310">
        <f t="shared" si="11"/>
        <v>4.439807312</v>
      </c>
      <c r="Z19" s="311">
        <f t="shared" si="12"/>
        <v>1.845588038</v>
      </c>
      <c r="AA19" s="312">
        <v>-0.47</v>
      </c>
      <c r="AB19" s="309">
        <v>1.0</v>
      </c>
      <c r="AC19" s="310">
        <f t="shared" si="13"/>
        <v>2.219903656</v>
      </c>
      <c r="AD19" s="311">
        <f t="shared" si="14"/>
        <v>1.593916942</v>
      </c>
      <c r="AE19" s="313">
        <v>-0.99</v>
      </c>
      <c r="AF19" s="309">
        <v>10.0</v>
      </c>
      <c r="AG19" s="310">
        <f t="shared" si="15"/>
        <v>22.19903656</v>
      </c>
      <c r="AH19" s="311">
        <f t="shared" si="16"/>
        <v>26.34157472</v>
      </c>
      <c r="AI19" s="314">
        <v>-1.17</v>
      </c>
    </row>
    <row r="20">
      <c r="A20" s="306" t="s">
        <v>200</v>
      </c>
      <c r="B20" s="307" t="s">
        <v>136</v>
      </c>
      <c r="C20" s="308">
        <v>21822.0</v>
      </c>
      <c r="D20" s="309">
        <v>2.0</v>
      </c>
      <c r="E20" s="310">
        <f t="shared" si="1"/>
        <v>9.165062781</v>
      </c>
      <c r="F20" s="311">
        <f t="shared" si="2"/>
        <v>4.865641191</v>
      </c>
      <c r="G20" s="312">
        <v>-0.76</v>
      </c>
      <c r="H20" s="309">
        <v>0.0</v>
      </c>
      <c r="I20" s="310">
        <f t="shared" si="3"/>
        <v>0</v>
      </c>
      <c r="J20" s="311">
        <f t="shared" si="4"/>
        <v>1.174465115</v>
      </c>
      <c r="K20" s="313">
        <v>-0.61</v>
      </c>
      <c r="L20" s="309">
        <v>0.0</v>
      </c>
      <c r="M20" s="310">
        <f t="shared" si="5"/>
        <v>0</v>
      </c>
      <c r="N20" s="311">
        <f t="shared" si="6"/>
        <v>2.432820595</v>
      </c>
      <c r="O20" s="313">
        <v>-0.32</v>
      </c>
      <c r="P20" s="309">
        <v>0.0</v>
      </c>
      <c r="Q20" s="310">
        <f t="shared" si="7"/>
        <v>0</v>
      </c>
      <c r="R20" s="311">
        <f t="shared" si="8"/>
        <v>3.691176076</v>
      </c>
      <c r="S20" s="312">
        <v>-0.23</v>
      </c>
      <c r="T20" s="309">
        <v>0.0</v>
      </c>
      <c r="U20" s="310">
        <f t="shared" si="9"/>
        <v>0</v>
      </c>
      <c r="V20" s="311">
        <f t="shared" si="10"/>
        <v>1.174465115</v>
      </c>
      <c r="W20" s="313">
        <v>-0.61</v>
      </c>
      <c r="X20" s="309">
        <v>0.0</v>
      </c>
      <c r="Y20" s="310">
        <f t="shared" si="11"/>
        <v>0</v>
      </c>
      <c r="Z20" s="311">
        <f t="shared" si="12"/>
        <v>1.845588038</v>
      </c>
      <c r="AA20" s="312">
        <v>-0.47</v>
      </c>
      <c r="AB20" s="309">
        <v>0.0</v>
      </c>
      <c r="AC20" s="310">
        <f t="shared" si="13"/>
        <v>0</v>
      </c>
      <c r="AD20" s="311">
        <f t="shared" si="14"/>
        <v>1.593916942</v>
      </c>
      <c r="AE20" s="313">
        <v>-0.99</v>
      </c>
      <c r="AF20" s="309">
        <v>4.0</v>
      </c>
      <c r="AG20" s="310">
        <f t="shared" si="15"/>
        <v>18.33012556</v>
      </c>
      <c r="AH20" s="311">
        <f t="shared" si="16"/>
        <v>26.34157472</v>
      </c>
      <c r="AI20" s="314">
        <v>-1.17</v>
      </c>
    </row>
    <row r="21">
      <c r="A21" s="324" t="s">
        <v>202</v>
      </c>
      <c r="B21" s="307" t="s">
        <v>136</v>
      </c>
      <c r="C21" s="308">
        <v>5510.0</v>
      </c>
      <c r="D21" s="309">
        <v>1.0</v>
      </c>
      <c r="E21" s="310">
        <f t="shared" si="1"/>
        <v>18.14882033</v>
      </c>
      <c r="F21" s="311">
        <f t="shared" si="2"/>
        <v>4.865641191</v>
      </c>
      <c r="G21" s="325">
        <v>-0.76</v>
      </c>
      <c r="H21" s="309">
        <v>0.0</v>
      </c>
      <c r="I21" s="310">
        <f t="shared" si="3"/>
        <v>0</v>
      </c>
      <c r="J21" s="311">
        <f t="shared" si="4"/>
        <v>1.174465115</v>
      </c>
      <c r="K21" s="326">
        <v>-0.61</v>
      </c>
      <c r="L21" s="309">
        <v>0.0</v>
      </c>
      <c r="M21" s="310">
        <f t="shared" si="5"/>
        <v>0</v>
      </c>
      <c r="N21" s="311">
        <f t="shared" si="6"/>
        <v>2.432820595</v>
      </c>
      <c r="O21" s="326">
        <v>-0.32</v>
      </c>
      <c r="P21" s="309">
        <v>0.0</v>
      </c>
      <c r="Q21" s="310">
        <f t="shared" si="7"/>
        <v>0</v>
      </c>
      <c r="R21" s="311">
        <f t="shared" si="8"/>
        <v>3.691176076</v>
      </c>
      <c r="S21" s="327">
        <v>-0.23</v>
      </c>
      <c r="T21" s="309">
        <v>0.0</v>
      </c>
      <c r="U21" s="310">
        <f t="shared" si="9"/>
        <v>0</v>
      </c>
      <c r="V21" s="311">
        <f t="shared" si="10"/>
        <v>1.174465115</v>
      </c>
      <c r="W21" s="326">
        <v>-0.61</v>
      </c>
      <c r="X21" s="309">
        <v>2.0</v>
      </c>
      <c r="Y21" s="310">
        <f t="shared" si="11"/>
        <v>36.29764065</v>
      </c>
      <c r="Z21" s="311">
        <f t="shared" si="12"/>
        <v>1.845588038</v>
      </c>
      <c r="AA21" s="327">
        <v>-0.47</v>
      </c>
      <c r="AB21" s="309">
        <v>0.0</v>
      </c>
      <c r="AC21" s="310">
        <f t="shared" si="13"/>
        <v>0</v>
      </c>
      <c r="AD21" s="311">
        <f t="shared" si="14"/>
        <v>1.593916942</v>
      </c>
      <c r="AE21" s="326">
        <v>-0.99</v>
      </c>
      <c r="AF21" s="309">
        <v>2.0</v>
      </c>
      <c r="AG21" s="310">
        <f t="shared" si="15"/>
        <v>36.29764065</v>
      </c>
      <c r="AH21" s="311">
        <f t="shared" si="16"/>
        <v>26.34157472</v>
      </c>
      <c r="AI21" s="328">
        <v>-1.17</v>
      </c>
    </row>
    <row r="22">
      <c r="A22" s="324" t="s">
        <v>206</v>
      </c>
      <c r="B22" s="307" t="s">
        <v>136</v>
      </c>
      <c r="C22" s="308">
        <v>23150.0</v>
      </c>
      <c r="D22" s="309">
        <v>1.0</v>
      </c>
      <c r="E22" s="310">
        <f t="shared" si="1"/>
        <v>4.319654428</v>
      </c>
      <c r="F22" s="311">
        <f t="shared" si="2"/>
        <v>4.865641191</v>
      </c>
      <c r="G22" s="325">
        <v>-0.76</v>
      </c>
      <c r="H22" s="309">
        <v>0.0</v>
      </c>
      <c r="I22" s="310">
        <f t="shared" si="3"/>
        <v>0</v>
      </c>
      <c r="J22" s="311">
        <f t="shared" si="4"/>
        <v>1.174465115</v>
      </c>
      <c r="K22" s="326">
        <v>-0.61</v>
      </c>
      <c r="L22" s="309">
        <v>1.0</v>
      </c>
      <c r="M22" s="310">
        <f t="shared" si="5"/>
        <v>4.319654428</v>
      </c>
      <c r="N22" s="311">
        <f t="shared" si="6"/>
        <v>2.432820595</v>
      </c>
      <c r="O22" s="326">
        <v>-0.32</v>
      </c>
      <c r="P22" s="309">
        <v>0.0</v>
      </c>
      <c r="Q22" s="310">
        <f t="shared" si="7"/>
        <v>0</v>
      </c>
      <c r="R22" s="311">
        <f t="shared" si="8"/>
        <v>3.691176076</v>
      </c>
      <c r="S22" s="327">
        <v>-0.23</v>
      </c>
      <c r="T22" s="309">
        <v>0.0</v>
      </c>
      <c r="U22" s="310">
        <f t="shared" si="9"/>
        <v>0</v>
      </c>
      <c r="V22" s="311">
        <f t="shared" si="10"/>
        <v>1.174465115</v>
      </c>
      <c r="W22" s="326">
        <v>-0.61</v>
      </c>
      <c r="X22" s="309">
        <v>0.0</v>
      </c>
      <c r="Y22" s="310">
        <f t="shared" si="11"/>
        <v>0</v>
      </c>
      <c r="Z22" s="311">
        <f t="shared" si="12"/>
        <v>1.845588038</v>
      </c>
      <c r="AA22" s="327">
        <v>-0.47</v>
      </c>
      <c r="AB22" s="309">
        <v>0.0</v>
      </c>
      <c r="AC22" s="310">
        <f t="shared" si="13"/>
        <v>0</v>
      </c>
      <c r="AD22" s="311">
        <f t="shared" si="14"/>
        <v>1.593916942</v>
      </c>
      <c r="AE22" s="326">
        <v>-0.99</v>
      </c>
      <c r="AF22" s="309">
        <v>2.0</v>
      </c>
      <c r="AG22" s="310">
        <f t="shared" si="15"/>
        <v>8.639308855</v>
      </c>
      <c r="AH22" s="311">
        <f t="shared" si="16"/>
        <v>26.34157472</v>
      </c>
      <c r="AI22" s="328">
        <v>-1.17</v>
      </c>
    </row>
    <row r="23">
      <c r="A23" s="306" t="s">
        <v>208</v>
      </c>
      <c r="B23" s="307" t="s">
        <v>136</v>
      </c>
      <c r="C23" s="308">
        <v>4841.0</v>
      </c>
      <c r="D23" s="309">
        <v>1.0</v>
      </c>
      <c r="E23" s="310">
        <f t="shared" si="1"/>
        <v>20.65688907</v>
      </c>
      <c r="F23" s="311">
        <f t="shared" si="2"/>
        <v>4.865641191</v>
      </c>
      <c r="G23" s="312">
        <v>-0.76</v>
      </c>
      <c r="H23" s="309">
        <v>0.0</v>
      </c>
      <c r="I23" s="310">
        <f t="shared" si="3"/>
        <v>0</v>
      </c>
      <c r="J23" s="311">
        <f t="shared" si="4"/>
        <v>1.174465115</v>
      </c>
      <c r="K23" s="313">
        <v>-0.61</v>
      </c>
      <c r="L23" s="309">
        <v>0.0</v>
      </c>
      <c r="M23" s="310">
        <f t="shared" si="5"/>
        <v>0</v>
      </c>
      <c r="N23" s="311">
        <f t="shared" si="6"/>
        <v>2.432820595</v>
      </c>
      <c r="O23" s="313">
        <v>-0.32</v>
      </c>
      <c r="P23" s="309">
        <v>0.0</v>
      </c>
      <c r="Q23" s="310">
        <f t="shared" si="7"/>
        <v>0</v>
      </c>
      <c r="R23" s="311">
        <f t="shared" si="8"/>
        <v>3.691176076</v>
      </c>
      <c r="S23" s="312">
        <v>-0.23</v>
      </c>
      <c r="T23" s="309">
        <v>0.0</v>
      </c>
      <c r="U23" s="310">
        <f t="shared" si="9"/>
        <v>0</v>
      </c>
      <c r="V23" s="311">
        <f t="shared" si="10"/>
        <v>1.174465115</v>
      </c>
      <c r="W23" s="313">
        <v>-0.61</v>
      </c>
      <c r="X23" s="309">
        <v>0.0</v>
      </c>
      <c r="Y23" s="310">
        <f t="shared" si="11"/>
        <v>0</v>
      </c>
      <c r="Z23" s="311">
        <f t="shared" si="12"/>
        <v>1.845588038</v>
      </c>
      <c r="AA23" s="312">
        <v>-0.47</v>
      </c>
      <c r="AB23" s="309">
        <v>0.0</v>
      </c>
      <c r="AC23" s="310">
        <f t="shared" si="13"/>
        <v>0</v>
      </c>
      <c r="AD23" s="311">
        <f t="shared" si="14"/>
        <v>1.593916942</v>
      </c>
      <c r="AE23" s="313">
        <v>-0.99</v>
      </c>
      <c r="AF23" s="309">
        <v>4.0</v>
      </c>
      <c r="AG23" s="310">
        <f t="shared" si="15"/>
        <v>82.62755629</v>
      </c>
      <c r="AH23" s="311">
        <f t="shared" si="16"/>
        <v>26.34157472</v>
      </c>
      <c r="AI23" s="314">
        <v>-1.17</v>
      </c>
    </row>
    <row r="24">
      <c r="A24" s="306" t="s">
        <v>210</v>
      </c>
      <c r="B24" s="307" t="s">
        <v>136</v>
      </c>
      <c r="C24" s="308">
        <v>5199.0</v>
      </c>
      <c r="D24" s="309">
        <v>0.0</v>
      </c>
      <c r="E24" s="310">
        <f t="shared" si="1"/>
        <v>0</v>
      </c>
      <c r="F24" s="311">
        <f t="shared" si="2"/>
        <v>4.865641191</v>
      </c>
      <c r="G24" s="312">
        <v>-0.76</v>
      </c>
      <c r="H24" s="309">
        <v>0.0</v>
      </c>
      <c r="I24" s="310">
        <f t="shared" si="3"/>
        <v>0</v>
      </c>
      <c r="J24" s="311">
        <f t="shared" si="4"/>
        <v>1.174465115</v>
      </c>
      <c r="K24" s="313">
        <v>-0.61</v>
      </c>
      <c r="L24" s="309">
        <v>0.0</v>
      </c>
      <c r="M24" s="310">
        <f t="shared" si="5"/>
        <v>0</v>
      </c>
      <c r="N24" s="311">
        <f t="shared" si="6"/>
        <v>2.432820595</v>
      </c>
      <c r="O24" s="313">
        <v>-0.32</v>
      </c>
      <c r="P24" s="309">
        <v>0.0</v>
      </c>
      <c r="Q24" s="310">
        <f t="shared" si="7"/>
        <v>0</v>
      </c>
      <c r="R24" s="311">
        <f t="shared" si="8"/>
        <v>3.691176076</v>
      </c>
      <c r="S24" s="312">
        <v>-0.23</v>
      </c>
      <c r="T24" s="309">
        <v>0.0</v>
      </c>
      <c r="U24" s="310">
        <f t="shared" si="9"/>
        <v>0</v>
      </c>
      <c r="V24" s="311">
        <f t="shared" si="10"/>
        <v>1.174465115</v>
      </c>
      <c r="W24" s="313">
        <v>-0.61</v>
      </c>
      <c r="X24" s="309">
        <v>0.0</v>
      </c>
      <c r="Y24" s="310">
        <f t="shared" si="11"/>
        <v>0</v>
      </c>
      <c r="Z24" s="311">
        <f t="shared" si="12"/>
        <v>1.845588038</v>
      </c>
      <c r="AA24" s="312">
        <v>-0.47</v>
      </c>
      <c r="AB24" s="309">
        <v>0.0</v>
      </c>
      <c r="AC24" s="310">
        <f t="shared" si="13"/>
        <v>0</v>
      </c>
      <c r="AD24" s="311">
        <f t="shared" si="14"/>
        <v>1.593916942</v>
      </c>
      <c r="AE24" s="313">
        <v>-0.99</v>
      </c>
      <c r="AF24" s="309">
        <v>0.0</v>
      </c>
      <c r="AG24" s="310">
        <f t="shared" si="15"/>
        <v>0</v>
      </c>
      <c r="AH24" s="311">
        <f t="shared" si="16"/>
        <v>26.34157472</v>
      </c>
      <c r="AI24" s="314">
        <v>-1.17</v>
      </c>
    </row>
    <row r="25">
      <c r="A25" s="306" t="s">
        <v>212</v>
      </c>
      <c r="B25" s="307" t="s">
        <v>136</v>
      </c>
      <c r="C25" s="308">
        <v>29579.0</v>
      </c>
      <c r="D25" s="309">
        <v>1.0</v>
      </c>
      <c r="E25" s="310">
        <f t="shared" si="1"/>
        <v>3.380776903</v>
      </c>
      <c r="F25" s="311">
        <f t="shared" si="2"/>
        <v>4.865641191</v>
      </c>
      <c r="G25" s="312">
        <v>-0.76</v>
      </c>
      <c r="H25" s="309">
        <v>0.0</v>
      </c>
      <c r="I25" s="310">
        <f t="shared" si="3"/>
        <v>0</v>
      </c>
      <c r="J25" s="311">
        <f t="shared" si="4"/>
        <v>1.174465115</v>
      </c>
      <c r="K25" s="313">
        <v>-0.61</v>
      </c>
      <c r="L25" s="309">
        <v>0.0</v>
      </c>
      <c r="M25" s="310">
        <f t="shared" si="5"/>
        <v>0</v>
      </c>
      <c r="N25" s="311">
        <f t="shared" si="6"/>
        <v>2.432820595</v>
      </c>
      <c r="O25" s="313">
        <v>-0.32</v>
      </c>
      <c r="P25" s="309">
        <v>2.0</v>
      </c>
      <c r="Q25" s="310">
        <f t="shared" si="7"/>
        <v>6.761553805</v>
      </c>
      <c r="R25" s="311">
        <f t="shared" si="8"/>
        <v>3.691176076</v>
      </c>
      <c r="S25" s="312">
        <v>-0.23</v>
      </c>
      <c r="T25" s="309">
        <v>0.0</v>
      </c>
      <c r="U25" s="310">
        <f t="shared" si="9"/>
        <v>0</v>
      </c>
      <c r="V25" s="311">
        <f t="shared" si="10"/>
        <v>1.174465115</v>
      </c>
      <c r="W25" s="313">
        <v>-0.61</v>
      </c>
      <c r="X25" s="309">
        <v>0.0</v>
      </c>
      <c r="Y25" s="310">
        <f t="shared" si="11"/>
        <v>0</v>
      </c>
      <c r="Z25" s="311">
        <f t="shared" si="12"/>
        <v>1.845588038</v>
      </c>
      <c r="AA25" s="312">
        <v>-0.47</v>
      </c>
      <c r="AB25" s="309">
        <v>0.0</v>
      </c>
      <c r="AC25" s="310">
        <f t="shared" si="13"/>
        <v>0</v>
      </c>
      <c r="AD25" s="311">
        <f t="shared" si="14"/>
        <v>1.593916942</v>
      </c>
      <c r="AE25" s="313">
        <v>-0.99</v>
      </c>
      <c r="AF25" s="309">
        <v>30.0</v>
      </c>
      <c r="AG25" s="310">
        <f t="shared" si="15"/>
        <v>101.4233071</v>
      </c>
      <c r="AH25" s="311">
        <f t="shared" si="16"/>
        <v>26.34157472</v>
      </c>
      <c r="AI25" s="314">
        <v>-1.17</v>
      </c>
    </row>
    <row r="26">
      <c r="A26" s="306" t="s">
        <v>215</v>
      </c>
      <c r="B26" s="307" t="s">
        <v>136</v>
      </c>
      <c r="C26" s="308">
        <v>47118.0</v>
      </c>
      <c r="D26" s="309">
        <v>2.0</v>
      </c>
      <c r="E26" s="310">
        <f t="shared" si="1"/>
        <v>4.244662337</v>
      </c>
      <c r="F26" s="311">
        <f t="shared" si="2"/>
        <v>4.865641191</v>
      </c>
      <c r="G26" s="312">
        <v>-0.76</v>
      </c>
      <c r="H26" s="309">
        <v>0.0</v>
      </c>
      <c r="I26" s="310">
        <f t="shared" si="3"/>
        <v>0</v>
      </c>
      <c r="J26" s="311">
        <f t="shared" si="4"/>
        <v>1.174465115</v>
      </c>
      <c r="K26" s="313">
        <v>-0.61</v>
      </c>
      <c r="L26" s="309">
        <v>2.0</v>
      </c>
      <c r="M26" s="310">
        <f t="shared" si="5"/>
        <v>4.244662337</v>
      </c>
      <c r="N26" s="311">
        <f t="shared" si="6"/>
        <v>2.432820595</v>
      </c>
      <c r="O26" s="313">
        <v>-0.32</v>
      </c>
      <c r="P26" s="309">
        <v>5.0</v>
      </c>
      <c r="Q26" s="310">
        <f t="shared" si="7"/>
        <v>10.61165584</v>
      </c>
      <c r="R26" s="311">
        <f t="shared" si="8"/>
        <v>3.691176076</v>
      </c>
      <c r="S26" s="312">
        <v>-0.23</v>
      </c>
      <c r="T26" s="309">
        <v>0.0</v>
      </c>
      <c r="U26" s="310">
        <f t="shared" si="9"/>
        <v>0</v>
      </c>
      <c r="V26" s="311">
        <f t="shared" si="10"/>
        <v>1.174465115</v>
      </c>
      <c r="W26" s="313">
        <v>-0.61</v>
      </c>
      <c r="X26" s="309">
        <v>2.0</v>
      </c>
      <c r="Y26" s="310">
        <f t="shared" si="11"/>
        <v>4.244662337</v>
      </c>
      <c r="Z26" s="311">
        <f t="shared" si="12"/>
        <v>1.845588038</v>
      </c>
      <c r="AA26" s="312">
        <v>-0.47</v>
      </c>
      <c r="AB26" s="309">
        <v>3.0</v>
      </c>
      <c r="AC26" s="310">
        <f t="shared" si="13"/>
        <v>6.366993506</v>
      </c>
      <c r="AD26" s="311">
        <f t="shared" si="14"/>
        <v>1.593916942</v>
      </c>
      <c r="AE26" s="313">
        <v>-0.99</v>
      </c>
      <c r="AF26" s="309">
        <v>22.0</v>
      </c>
      <c r="AG26" s="310">
        <f t="shared" si="15"/>
        <v>46.69128571</v>
      </c>
      <c r="AH26" s="311">
        <f t="shared" si="16"/>
        <v>26.34157472</v>
      </c>
      <c r="AI26" s="314">
        <v>-1.17</v>
      </c>
    </row>
    <row r="27">
      <c r="A27" s="329" t="s">
        <v>219</v>
      </c>
      <c r="B27" s="330" t="s">
        <v>136</v>
      </c>
      <c r="C27" s="331">
        <v>17652.0</v>
      </c>
      <c r="D27" s="332">
        <v>1.0</v>
      </c>
      <c r="E27" s="333">
        <f t="shared" si="1"/>
        <v>5.665080444</v>
      </c>
      <c r="F27" s="334">
        <f t="shared" si="2"/>
        <v>4.865641191</v>
      </c>
      <c r="G27" s="335">
        <v>-0.76</v>
      </c>
      <c r="H27" s="332">
        <v>1.0</v>
      </c>
      <c r="I27" s="333">
        <f t="shared" si="3"/>
        <v>5.665080444</v>
      </c>
      <c r="J27" s="334">
        <f t="shared" si="4"/>
        <v>1.174465115</v>
      </c>
      <c r="K27" s="336">
        <v>-0.61</v>
      </c>
      <c r="L27" s="332">
        <v>1.0</v>
      </c>
      <c r="M27" s="333">
        <f t="shared" si="5"/>
        <v>5.665080444</v>
      </c>
      <c r="N27" s="334">
        <f t="shared" si="6"/>
        <v>2.432820595</v>
      </c>
      <c r="O27" s="336">
        <v>-0.32</v>
      </c>
      <c r="P27" s="332">
        <v>0.0</v>
      </c>
      <c r="Q27" s="333">
        <f t="shared" si="7"/>
        <v>0</v>
      </c>
      <c r="R27" s="334">
        <f t="shared" si="8"/>
        <v>3.691176076</v>
      </c>
      <c r="S27" s="335">
        <v>-0.23</v>
      </c>
      <c r="T27" s="332">
        <v>1.0</v>
      </c>
      <c r="U27" s="333">
        <f t="shared" si="9"/>
        <v>5.665080444</v>
      </c>
      <c r="V27" s="334">
        <f t="shared" si="10"/>
        <v>1.174465115</v>
      </c>
      <c r="W27" s="336">
        <v>-0.61</v>
      </c>
      <c r="X27" s="332">
        <v>0.0</v>
      </c>
      <c r="Y27" s="333">
        <f t="shared" si="11"/>
        <v>0</v>
      </c>
      <c r="Z27" s="334">
        <f t="shared" si="12"/>
        <v>1.845588038</v>
      </c>
      <c r="AA27" s="335">
        <v>-0.47</v>
      </c>
      <c r="AB27" s="332">
        <v>0.0</v>
      </c>
      <c r="AC27" s="333">
        <f t="shared" si="13"/>
        <v>0</v>
      </c>
      <c r="AD27" s="334">
        <f t="shared" si="14"/>
        <v>1.593916942</v>
      </c>
      <c r="AE27" s="336">
        <v>-0.99</v>
      </c>
      <c r="AF27" s="332">
        <v>12.0</v>
      </c>
      <c r="AG27" s="333">
        <f t="shared" si="15"/>
        <v>67.98096533</v>
      </c>
      <c r="AH27" s="334">
        <f t="shared" si="16"/>
        <v>26.34157472</v>
      </c>
      <c r="AI27" s="337">
        <v>-1.17</v>
      </c>
    </row>
    <row r="28">
      <c r="A28" s="338"/>
      <c r="B28" s="338" t="s">
        <v>250</v>
      </c>
      <c r="C28" s="338"/>
      <c r="D28" s="339"/>
      <c r="E28" s="340"/>
      <c r="F28" s="341"/>
      <c r="G28" s="342"/>
      <c r="H28" s="39"/>
      <c r="I28" s="39"/>
      <c r="J28" s="39"/>
      <c r="K28" s="39"/>
      <c r="L28" s="343"/>
      <c r="M28" s="341"/>
      <c r="N28" s="344"/>
      <c r="O28" s="342"/>
      <c r="P28" s="343"/>
      <c r="Q28" s="341"/>
      <c r="R28" s="342"/>
      <c r="S28" s="342"/>
      <c r="T28" s="345"/>
      <c r="U28" s="341"/>
      <c r="V28" s="342"/>
      <c r="W28" s="342"/>
      <c r="X28" s="346"/>
      <c r="Y28" s="341"/>
      <c r="Z28" s="342"/>
      <c r="AA28" s="342"/>
      <c r="AB28" s="346"/>
      <c r="AC28" s="341"/>
      <c r="AD28" s="342"/>
      <c r="AE28" s="342"/>
      <c r="AF28" s="346"/>
      <c r="AG28" s="341"/>
      <c r="AH28" s="342"/>
      <c r="AI28" s="342"/>
    </row>
    <row r="29">
      <c r="A29" s="338"/>
      <c r="B29" s="338" t="s">
        <v>288</v>
      </c>
      <c r="C29" s="338"/>
      <c r="D29" s="347">
        <f>SUM(C32:C42)-C34</f>
        <v>193433</v>
      </c>
      <c r="E29" s="348" t="s">
        <v>252</v>
      </c>
      <c r="F29" s="349">
        <f>C34/D30</f>
        <v>0.8227877673</v>
      </c>
      <c r="G29" s="350">
        <f>C34/D30</f>
        <v>0.8227877673</v>
      </c>
      <c r="H29" s="351" t="s">
        <v>253</v>
      </c>
      <c r="I29" s="39"/>
      <c r="J29" s="342"/>
      <c r="K29" s="342"/>
      <c r="L29" s="343"/>
      <c r="M29" s="341"/>
      <c r="N29" s="344"/>
      <c r="O29" s="342"/>
      <c r="P29" s="343"/>
      <c r="Q29" s="341"/>
      <c r="R29" s="342"/>
      <c r="S29" s="342"/>
      <c r="T29" s="345"/>
      <c r="U29" s="341"/>
      <c r="V29" s="342"/>
      <c r="W29" s="342"/>
      <c r="X29" s="346"/>
      <c r="Y29" s="341"/>
      <c r="Z29" s="342"/>
      <c r="AA29" s="342"/>
      <c r="AB29" s="346"/>
      <c r="AC29" s="341"/>
      <c r="AD29" s="342"/>
      <c r="AE29" s="342"/>
      <c r="AF29" s="346"/>
      <c r="AG29" s="342"/>
      <c r="AH29" s="342"/>
      <c r="AI29" s="342"/>
    </row>
    <row r="30">
      <c r="A30" s="352" t="s">
        <v>232</v>
      </c>
      <c r="B30" s="338" t="s">
        <v>289</v>
      </c>
      <c r="C30" s="338"/>
      <c r="D30" s="347">
        <f>SUM(C32:C42)</f>
        <v>1091533</v>
      </c>
      <c r="E30" s="340"/>
      <c r="F30" s="341"/>
      <c r="G30" s="342"/>
      <c r="H30" s="343"/>
      <c r="I30" s="341"/>
      <c r="J30" s="342"/>
      <c r="K30" s="342"/>
      <c r="L30" s="343"/>
      <c r="M30" s="341"/>
      <c r="N30" s="344"/>
      <c r="O30" s="342"/>
      <c r="P30" s="343"/>
      <c r="Q30" s="341"/>
      <c r="R30" s="342"/>
      <c r="S30" s="342"/>
      <c r="T30" s="345"/>
      <c r="U30" s="341"/>
      <c r="V30" s="342"/>
      <c r="W30" s="342"/>
      <c r="X30" s="346"/>
      <c r="Y30" s="341"/>
      <c r="Z30" s="342"/>
      <c r="AA30" s="342"/>
      <c r="AB30" s="346"/>
      <c r="AC30" s="341"/>
      <c r="AD30" s="342"/>
      <c r="AE30" s="342"/>
      <c r="AF30" s="346"/>
      <c r="AG30" s="342"/>
      <c r="AH30" s="342"/>
      <c r="AI30" s="342"/>
    </row>
    <row r="31" ht="66.75" customHeight="1">
      <c r="A31" s="299" t="s">
        <v>255</v>
      </c>
      <c r="B31" s="300" t="s">
        <v>238</v>
      </c>
      <c r="C31" s="300" t="s">
        <v>26</v>
      </c>
      <c r="D31" s="301" t="s">
        <v>257</v>
      </c>
      <c r="E31" s="300" t="s">
        <v>258</v>
      </c>
      <c r="F31" s="300" t="s">
        <v>259</v>
      </c>
      <c r="G31" s="302" t="s">
        <v>260</v>
      </c>
      <c r="H31" s="301" t="s">
        <v>261</v>
      </c>
      <c r="I31" s="300" t="s">
        <v>262</v>
      </c>
      <c r="J31" s="300" t="s">
        <v>263</v>
      </c>
      <c r="K31" s="303" t="s">
        <v>264</v>
      </c>
      <c r="L31" s="301" t="s">
        <v>290</v>
      </c>
      <c r="M31" s="300" t="s">
        <v>266</v>
      </c>
      <c r="N31" s="300" t="s">
        <v>267</v>
      </c>
      <c r="O31" s="303" t="s">
        <v>268</v>
      </c>
      <c r="P31" s="301" t="s">
        <v>269</v>
      </c>
      <c r="Q31" s="300" t="s">
        <v>270</v>
      </c>
      <c r="R31" s="300" t="s">
        <v>271</v>
      </c>
      <c r="S31" s="304" t="s">
        <v>272</v>
      </c>
      <c r="T31" s="301" t="s">
        <v>291</v>
      </c>
      <c r="U31" s="300" t="s">
        <v>273</v>
      </c>
      <c r="V31" s="300" t="s">
        <v>274</v>
      </c>
      <c r="W31" s="305" t="s">
        <v>275</v>
      </c>
      <c r="X31" s="301" t="s">
        <v>276</v>
      </c>
      <c r="Y31" s="300" t="s">
        <v>277</v>
      </c>
      <c r="Z31" s="300" t="s">
        <v>278</v>
      </c>
      <c r="AA31" s="302" t="s">
        <v>279</v>
      </c>
      <c r="AB31" s="301" t="s">
        <v>280</v>
      </c>
      <c r="AC31" s="300" t="s">
        <v>281</v>
      </c>
      <c r="AD31" s="300" t="s">
        <v>282</v>
      </c>
      <c r="AE31" s="303" t="s">
        <v>283</v>
      </c>
      <c r="AF31" s="301" t="s">
        <v>284</v>
      </c>
      <c r="AG31" s="300" t="s">
        <v>292</v>
      </c>
      <c r="AH31" s="300" t="s">
        <v>286</v>
      </c>
      <c r="AI31" s="303" t="s">
        <v>287</v>
      </c>
    </row>
    <row r="32">
      <c r="A32" s="306" t="s">
        <v>162</v>
      </c>
      <c r="B32" s="307" t="s">
        <v>138</v>
      </c>
      <c r="C32" s="308">
        <v>7940.0</v>
      </c>
      <c r="D32" s="309">
        <v>0.0</v>
      </c>
      <c r="E32" s="310">
        <f t="shared" ref="E32:E42" si="17">D32*100000/$C32</f>
        <v>0</v>
      </c>
      <c r="F32" s="311">
        <f t="shared" ref="F32:F42" si="18">SUMPRODUCT(($B$32:$B$42=$B32)*E$32:E$42*$C$32:$C$42)/SUMIF($B$32:$B$42,$B32,$C$32:$C$42)</f>
        <v>4.763942089</v>
      </c>
      <c r="G32" s="312">
        <v>-1.7844075036130438</v>
      </c>
      <c r="H32" s="309">
        <v>0.0</v>
      </c>
      <c r="I32" s="310">
        <f t="shared" ref="I32:I42" si="19">H32*100000/$C32</f>
        <v>0</v>
      </c>
      <c r="J32" s="311">
        <f t="shared" ref="J32:J42" si="20">SUMPRODUCT(($B$32:$B$42=$B32)*I$32:I$42*$C$32:$C$42)/SUMIF($B$32:$B$42,$B32,$C$32:$C$42)</f>
        <v>1.099371251</v>
      </c>
      <c r="K32" s="313">
        <v>-0.7294235124823237</v>
      </c>
      <c r="L32" s="309">
        <v>0.0</v>
      </c>
      <c r="M32" s="310">
        <f t="shared" ref="M32:M42" si="21">L32*100000/$C32</f>
        <v>0</v>
      </c>
      <c r="N32" s="311">
        <f t="shared" ref="N32:N42" si="22">SUMPRODUCT(($B$32:$B$42=$B32)*M$32:M$42*$C$32:$C$42)/SUMIF($B$32:$B$42,$B32,$C$32:$C$42)</f>
        <v>2.473585315</v>
      </c>
      <c r="O32" s="313">
        <v>-0.33516582683876606</v>
      </c>
      <c r="P32" s="309">
        <v>0.0</v>
      </c>
      <c r="Q32" s="310">
        <f t="shared" ref="Q32:Q42" si="23">P32*100000/$C32</f>
        <v>0</v>
      </c>
      <c r="R32" s="311">
        <f t="shared" ref="R32:R42" si="24">SUMPRODUCT(($B$32:$B$42=$B32)*Q$32:Q$42*$C$32:$C$42)/SUMIF($B$32:$B$42,$B32,$C$32:$C$42)</f>
        <v>3.664570838</v>
      </c>
      <c r="S32" s="312">
        <v>-0.34441680775418615</v>
      </c>
      <c r="T32" s="309">
        <v>0.0</v>
      </c>
      <c r="U32" s="310">
        <f t="shared" ref="U32:U42" si="25">T32*100000/$C32</f>
        <v>0</v>
      </c>
      <c r="V32" s="311">
        <f t="shared" ref="V32:V42" si="26">SUMPRODUCT(($B$32:$B$42=$B32)*U$32:U$42*$C$32:$C$42)/SUMIF($B$32:$B$42,$B32,$C$32:$C$42)</f>
        <v>1.099371251</v>
      </c>
      <c r="W32" s="313">
        <v>-0.7294235124823237</v>
      </c>
      <c r="X32" s="309">
        <v>0.0</v>
      </c>
      <c r="Y32" s="310">
        <f t="shared" ref="Y32:Y42" si="27">X32*100000/$C32</f>
        <v>0</v>
      </c>
      <c r="Z32" s="311">
        <f t="shared" ref="Z32:Z42" si="28">SUMPRODUCT(($B$32:$B$42=$B32)*Y$32:Y$42*$C$32:$C$42)/SUMIF($B$32:$B$42,$B32,$C$32:$C$42)</f>
        <v>1.465828335</v>
      </c>
      <c r="AA32" s="312">
        <v>-0.7408041516309373</v>
      </c>
      <c r="AB32" s="309">
        <v>0.0</v>
      </c>
      <c r="AC32" s="310">
        <f t="shared" ref="AC32:AC42" si="29">AB32*100000/$C32</f>
        <v>0</v>
      </c>
      <c r="AD32" s="311">
        <f t="shared" ref="AD32:AD42" si="30">SUMPRODUCT(($B$32:$B$42=$B32)*AC$32:AC$42*$C$32:$C$42)/SUMIF($B$32:$B$42,$B32,$C$32:$C$42)</f>
        <v>1.649056877</v>
      </c>
      <c r="AE32" s="313">
        <v>-1.0856935171234283</v>
      </c>
      <c r="AF32" s="309">
        <v>4.0</v>
      </c>
      <c r="AG32" s="310">
        <f t="shared" ref="AG32:AG42" si="31">AF32*100000/$C32</f>
        <v>50.37783375</v>
      </c>
      <c r="AH32" s="311">
        <f t="shared" ref="AH32:AH42" si="32">SUMPRODUCT(($B$32:$B$42=$B32)*AG$32:AG$42*$C$32:$C$42)/SUMIF($B$32:$B$42,$B32,$C$32:$C$42)</f>
        <v>22.90356773</v>
      </c>
      <c r="AI32" s="314">
        <v>-1.57</v>
      </c>
    </row>
    <row r="33">
      <c r="A33" s="306" t="s">
        <v>170</v>
      </c>
      <c r="B33" s="307" t="s">
        <v>138</v>
      </c>
      <c r="C33" s="308">
        <v>13583.0</v>
      </c>
      <c r="D33" s="309">
        <v>1.0</v>
      </c>
      <c r="E33" s="310">
        <f t="shared" si="17"/>
        <v>7.362143856</v>
      </c>
      <c r="F33" s="311">
        <f t="shared" si="18"/>
        <v>4.763942089</v>
      </c>
      <c r="G33" s="312">
        <v>-1.7844075036130438</v>
      </c>
      <c r="H33" s="309">
        <v>1.0</v>
      </c>
      <c r="I33" s="310">
        <f t="shared" si="19"/>
        <v>7.362143856</v>
      </c>
      <c r="J33" s="311">
        <f t="shared" si="20"/>
        <v>1.099371251</v>
      </c>
      <c r="K33" s="313">
        <v>-0.7294235124823237</v>
      </c>
      <c r="L33" s="309">
        <v>0.0</v>
      </c>
      <c r="M33" s="310">
        <f t="shared" si="21"/>
        <v>0</v>
      </c>
      <c r="N33" s="311">
        <f t="shared" si="22"/>
        <v>2.473585315</v>
      </c>
      <c r="O33" s="313">
        <v>-0.33516582683876606</v>
      </c>
      <c r="P33" s="309">
        <v>2.0</v>
      </c>
      <c r="Q33" s="310">
        <f t="shared" si="23"/>
        <v>14.72428771</v>
      </c>
      <c r="R33" s="311">
        <f t="shared" si="24"/>
        <v>3.664570838</v>
      </c>
      <c r="S33" s="312">
        <v>-0.34441680775418615</v>
      </c>
      <c r="T33" s="309">
        <v>1.0</v>
      </c>
      <c r="U33" s="310">
        <f t="shared" si="25"/>
        <v>7.362143856</v>
      </c>
      <c r="V33" s="311">
        <f t="shared" si="26"/>
        <v>1.099371251</v>
      </c>
      <c r="W33" s="313">
        <v>-0.7294235124823237</v>
      </c>
      <c r="X33" s="309">
        <v>0.0</v>
      </c>
      <c r="Y33" s="310">
        <f t="shared" si="27"/>
        <v>0</v>
      </c>
      <c r="Z33" s="311">
        <f t="shared" si="28"/>
        <v>1.465828335</v>
      </c>
      <c r="AA33" s="312">
        <v>-0.7408041516309373</v>
      </c>
      <c r="AB33" s="309">
        <v>0.0</v>
      </c>
      <c r="AC33" s="310">
        <f t="shared" si="29"/>
        <v>0</v>
      </c>
      <c r="AD33" s="311">
        <f t="shared" si="30"/>
        <v>1.649056877</v>
      </c>
      <c r="AE33" s="313">
        <v>-1.0856935171234283</v>
      </c>
      <c r="AF33" s="309">
        <v>4.0</v>
      </c>
      <c r="AG33" s="310">
        <f t="shared" si="31"/>
        <v>29.44857543</v>
      </c>
      <c r="AH33" s="311">
        <f t="shared" si="32"/>
        <v>22.90356773</v>
      </c>
      <c r="AI33" s="314">
        <v>-1.57</v>
      </c>
    </row>
    <row r="34">
      <c r="A34" s="315" t="s">
        <v>136</v>
      </c>
      <c r="B34" s="316" t="s">
        <v>138</v>
      </c>
      <c r="C34" s="317">
        <v>898100.0</v>
      </c>
      <c r="D34" s="318">
        <v>44.0</v>
      </c>
      <c r="E34" s="319">
        <f t="shared" si="17"/>
        <v>4.899231711</v>
      </c>
      <c r="F34" s="320">
        <f t="shared" si="18"/>
        <v>4.763942089</v>
      </c>
      <c r="G34" s="321">
        <v>-1.7844075036130438</v>
      </c>
      <c r="H34" s="318">
        <v>7.0</v>
      </c>
      <c r="I34" s="319">
        <f t="shared" si="19"/>
        <v>0.7794232268</v>
      </c>
      <c r="J34" s="320">
        <f t="shared" si="20"/>
        <v>1.099371251</v>
      </c>
      <c r="K34" s="322">
        <v>-0.7294235124823237</v>
      </c>
      <c r="L34" s="318">
        <v>23.0</v>
      </c>
      <c r="M34" s="319">
        <f t="shared" si="21"/>
        <v>2.560962031</v>
      </c>
      <c r="N34" s="320">
        <f t="shared" si="22"/>
        <v>2.473585315</v>
      </c>
      <c r="O34" s="322">
        <v>-0.33516582683876606</v>
      </c>
      <c r="P34" s="318">
        <v>33.0</v>
      </c>
      <c r="Q34" s="319">
        <f t="shared" si="23"/>
        <v>3.674423784</v>
      </c>
      <c r="R34" s="320">
        <f t="shared" si="24"/>
        <v>3.664570838</v>
      </c>
      <c r="S34" s="321">
        <v>-0.34441680775418615</v>
      </c>
      <c r="T34" s="318">
        <v>7.0</v>
      </c>
      <c r="U34" s="319">
        <f t="shared" si="25"/>
        <v>0.7794232268</v>
      </c>
      <c r="V34" s="320">
        <f t="shared" si="26"/>
        <v>1.099371251</v>
      </c>
      <c r="W34" s="322">
        <v>-0.7294235124823237</v>
      </c>
      <c r="X34" s="318">
        <v>12.0</v>
      </c>
      <c r="Y34" s="319">
        <f t="shared" si="27"/>
        <v>1.336154103</v>
      </c>
      <c r="Z34" s="320">
        <f t="shared" si="28"/>
        <v>1.465828335</v>
      </c>
      <c r="AA34" s="321">
        <v>-0.7408041516309373</v>
      </c>
      <c r="AB34" s="318">
        <v>14.0</v>
      </c>
      <c r="AC34" s="319">
        <f t="shared" si="29"/>
        <v>1.558846454</v>
      </c>
      <c r="AD34" s="320">
        <f t="shared" si="30"/>
        <v>1.649056877</v>
      </c>
      <c r="AE34" s="322">
        <v>-1.0856935171234283</v>
      </c>
      <c r="AF34" s="318">
        <v>186.0</v>
      </c>
      <c r="AG34" s="319">
        <f t="shared" si="31"/>
        <v>20.7103886</v>
      </c>
      <c r="AH34" s="320">
        <f t="shared" si="32"/>
        <v>22.90356773</v>
      </c>
      <c r="AI34" s="323">
        <v>-1.57</v>
      </c>
    </row>
    <row r="35">
      <c r="A35" s="306" t="s">
        <v>174</v>
      </c>
      <c r="B35" s="307" t="s">
        <v>138</v>
      </c>
      <c r="C35" s="308">
        <v>4783.0</v>
      </c>
      <c r="D35" s="309">
        <v>0.0</v>
      </c>
      <c r="E35" s="310">
        <f t="shared" si="17"/>
        <v>0</v>
      </c>
      <c r="F35" s="311">
        <f t="shared" si="18"/>
        <v>4.763942089</v>
      </c>
      <c r="G35" s="312">
        <v>-1.7844075036130438</v>
      </c>
      <c r="H35" s="309">
        <v>1.0</v>
      </c>
      <c r="I35" s="310">
        <f t="shared" si="19"/>
        <v>20.90738031</v>
      </c>
      <c r="J35" s="311">
        <f t="shared" si="20"/>
        <v>1.099371251</v>
      </c>
      <c r="K35" s="313">
        <v>-0.7294235124823237</v>
      </c>
      <c r="L35" s="309">
        <v>0.0</v>
      </c>
      <c r="M35" s="310">
        <f t="shared" si="21"/>
        <v>0</v>
      </c>
      <c r="N35" s="311">
        <f t="shared" si="22"/>
        <v>2.473585315</v>
      </c>
      <c r="O35" s="313">
        <v>-0.33516582683876606</v>
      </c>
      <c r="P35" s="309">
        <v>0.0</v>
      </c>
      <c r="Q35" s="310">
        <f t="shared" si="23"/>
        <v>0</v>
      </c>
      <c r="R35" s="311">
        <f t="shared" si="24"/>
        <v>3.664570838</v>
      </c>
      <c r="S35" s="312">
        <v>-0.34441680775418615</v>
      </c>
      <c r="T35" s="309">
        <v>1.0</v>
      </c>
      <c r="U35" s="310">
        <f t="shared" si="25"/>
        <v>20.90738031</v>
      </c>
      <c r="V35" s="311">
        <f t="shared" si="26"/>
        <v>1.099371251</v>
      </c>
      <c r="W35" s="313">
        <v>-0.7294235124823237</v>
      </c>
      <c r="X35" s="309">
        <v>0.0</v>
      </c>
      <c r="Y35" s="310">
        <f t="shared" si="27"/>
        <v>0</v>
      </c>
      <c r="Z35" s="311">
        <f t="shared" si="28"/>
        <v>1.465828335</v>
      </c>
      <c r="AA35" s="312">
        <v>-0.7408041516309373</v>
      </c>
      <c r="AB35" s="309">
        <v>0.0</v>
      </c>
      <c r="AC35" s="310">
        <f t="shared" si="29"/>
        <v>0</v>
      </c>
      <c r="AD35" s="311">
        <f t="shared" si="30"/>
        <v>1.649056877</v>
      </c>
      <c r="AE35" s="313">
        <v>-1.0856935171234283</v>
      </c>
      <c r="AF35" s="309">
        <v>0.0</v>
      </c>
      <c r="AG35" s="310">
        <f t="shared" si="31"/>
        <v>0</v>
      </c>
      <c r="AH35" s="311">
        <f t="shared" si="32"/>
        <v>22.90356773</v>
      </c>
      <c r="AI35" s="314">
        <v>-1.57</v>
      </c>
    </row>
    <row r="36">
      <c r="A36" s="306" t="s">
        <v>191</v>
      </c>
      <c r="B36" s="307" t="s">
        <v>138</v>
      </c>
      <c r="C36" s="308">
        <v>7139.0</v>
      </c>
      <c r="D36" s="309">
        <v>0.0</v>
      </c>
      <c r="E36" s="310">
        <f t="shared" si="17"/>
        <v>0</v>
      </c>
      <c r="F36" s="311">
        <f t="shared" si="18"/>
        <v>4.763942089</v>
      </c>
      <c r="G36" s="312">
        <v>-1.7844075036130438</v>
      </c>
      <c r="H36" s="309">
        <v>1.0</v>
      </c>
      <c r="I36" s="310">
        <f t="shared" si="19"/>
        <v>14.00756408</v>
      </c>
      <c r="J36" s="311">
        <f t="shared" si="20"/>
        <v>1.099371251</v>
      </c>
      <c r="K36" s="313">
        <v>-0.7294235124823237</v>
      </c>
      <c r="L36" s="309">
        <v>0.0</v>
      </c>
      <c r="M36" s="310">
        <f t="shared" si="21"/>
        <v>0</v>
      </c>
      <c r="N36" s="311">
        <f t="shared" si="22"/>
        <v>2.473585315</v>
      </c>
      <c r="O36" s="313">
        <v>-0.33516582683876606</v>
      </c>
      <c r="P36" s="309">
        <v>0.0</v>
      </c>
      <c r="Q36" s="310">
        <f t="shared" si="23"/>
        <v>0</v>
      </c>
      <c r="R36" s="311">
        <f t="shared" si="24"/>
        <v>3.664570838</v>
      </c>
      <c r="S36" s="312">
        <v>-0.34441680775418615</v>
      </c>
      <c r="T36" s="309">
        <v>1.0</v>
      </c>
      <c r="U36" s="310">
        <f t="shared" si="25"/>
        <v>14.00756408</v>
      </c>
      <c r="V36" s="311">
        <f t="shared" si="26"/>
        <v>1.099371251</v>
      </c>
      <c r="W36" s="313">
        <v>-0.7294235124823237</v>
      </c>
      <c r="X36" s="309">
        <v>0.0</v>
      </c>
      <c r="Y36" s="310">
        <f t="shared" si="27"/>
        <v>0</v>
      </c>
      <c r="Z36" s="311">
        <f t="shared" si="28"/>
        <v>1.465828335</v>
      </c>
      <c r="AA36" s="312">
        <v>-0.7408041516309373</v>
      </c>
      <c r="AB36" s="309">
        <v>0.0</v>
      </c>
      <c r="AC36" s="310">
        <f t="shared" si="29"/>
        <v>0</v>
      </c>
      <c r="AD36" s="311">
        <f t="shared" si="30"/>
        <v>1.649056877</v>
      </c>
      <c r="AE36" s="313">
        <v>-1.0856935171234283</v>
      </c>
      <c r="AF36" s="309">
        <v>6.0</v>
      </c>
      <c r="AG36" s="310">
        <f t="shared" si="31"/>
        <v>84.04538451</v>
      </c>
      <c r="AH36" s="311">
        <f t="shared" si="32"/>
        <v>22.90356773</v>
      </c>
      <c r="AI36" s="314">
        <v>-1.57</v>
      </c>
    </row>
    <row r="37">
      <c r="A37" s="306" t="s">
        <v>196</v>
      </c>
      <c r="B37" s="307" t="s">
        <v>138</v>
      </c>
      <c r="C37" s="308">
        <v>45047.0</v>
      </c>
      <c r="D37" s="309">
        <v>1.0</v>
      </c>
      <c r="E37" s="310">
        <f t="shared" si="17"/>
        <v>2.219903656</v>
      </c>
      <c r="F37" s="311">
        <f t="shared" si="18"/>
        <v>4.763942089</v>
      </c>
      <c r="G37" s="312">
        <v>-1.7844075036130438</v>
      </c>
      <c r="H37" s="309">
        <v>1.0</v>
      </c>
      <c r="I37" s="310">
        <f t="shared" si="19"/>
        <v>2.219903656</v>
      </c>
      <c r="J37" s="311">
        <f t="shared" si="20"/>
        <v>1.099371251</v>
      </c>
      <c r="K37" s="313">
        <v>-0.7294235124823237</v>
      </c>
      <c r="L37" s="309">
        <v>0.0</v>
      </c>
      <c r="M37" s="310">
        <f t="shared" si="21"/>
        <v>0</v>
      </c>
      <c r="N37" s="311">
        <f t="shared" si="22"/>
        <v>2.473585315</v>
      </c>
      <c r="O37" s="313">
        <v>-0.33516582683876606</v>
      </c>
      <c r="P37" s="309">
        <v>0.0</v>
      </c>
      <c r="Q37" s="310">
        <f t="shared" si="23"/>
        <v>0</v>
      </c>
      <c r="R37" s="311">
        <f t="shared" si="24"/>
        <v>3.664570838</v>
      </c>
      <c r="S37" s="312">
        <v>-0.34441680775418615</v>
      </c>
      <c r="T37" s="309">
        <v>1.0</v>
      </c>
      <c r="U37" s="310">
        <f t="shared" si="25"/>
        <v>2.219903656</v>
      </c>
      <c r="V37" s="311">
        <f t="shared" si="26"/>
        <v>1.099371251</v>
      </c>
      <c r="W37" s="313">
        <v>-0.7294235124823237</v>
      </c>
      <c r="X37" s="309">
        <v>2.0</v>
      </c>
      <c r="Y37" s="310">
        <f t="shared" si="27"/>
        <v>4.439807312</v>
      </c>
      <c r="Z37" s="311">
        <f t="shared" si="28"/>
        <v>1.465828335</v>
      </c>
      <c r="AA37" s="312">
        <v>-0.7408041516309373</v>
      </c>
      <c r="AB37" s="309">
        <v>1.0</v>
      </c>
      <c r="AC37" s="310">
        <f t="shared" si="29"/>
        <v>2.219903656</v>
      </c>
      <c r="AD37" s="311">
        <f t="shared" si="30"/>
        <v>1.649056877</v>
      </c>
      <c r="AE37" s="313">
        <v>-1.0856935171234283</v>
      </c>
      <c r="AF37" s="309">
        <v>10.0</v>
      </c>
      <c r="AG37" s="310">
        <f t="shared" si="31"/>
        <v>22.19903656</v>
      </c>
      <c r="AH37" s="311">
        <f t="shared" si="32"/>
        <v>22.90356773</v>
      </c>
      <c r="AI37" s="314">
        <v>-1.57</v>
      </c>
    </row>
    <row r="38">
      <c r="A38" s="306" t="s">
        <v>200</v>
      </c>
      <c r="B38" s="307" t="s">
        <v>138</v>
      </c>
      <c r="C38" s="308">
        <v>21822.0</v>
      </c>
      <c r="D38" s="309">
        <v>2.0</v>
      </c>
      <c r="E38" s="310">
        <f t="shared" si="17"/>
        <v>9.165062781</v>
      </c>
      <c r="F38" s="311">
        <f t="shared" si="18"/>
        <v>4.763942089</v>
      </c>
      <c r="G38" s="312">
        <v>-1.7844075036130438</v>
      </c>
      <c r="H38" s="309">
        <v>0.0</v>
      </c>
      <c r="I38" s="310">
        <f t="shared" si="19"/>
        <v>0</v>
      </c>
      <c r="J38" s="311">
        <f t="shared" si="20"/>
        <v>1.099371251</v>
      </c>
      <c r="K38" s="313">
        <v>-0.7294235124823237</v>
      </c>
      <c r="L38" s="309">
        <v>0.0</v>
      </c>
      <c r="M38" s="310">
        <f t="shared" si="21"/>
        <v>0</v>
      </c>
      <c r="N38" s="311">
        <f t="shared" si="22"/>
        <v>2.473585315</v>
      </c>
      <c r="O38" s="313">
        <v>-0.33516582683876606</v>
      </c>
      <c r="P38" s="309">
        <v>0.0</v>
      </c>
      <c r="Q38" s="310">
        <f t="shared" si="23"/>
        <v>0</v>
      </c>
      <c r="R38" s="311">
        <f t="shared" si="24"/>
        <v>3.664570838</v>
      </c>
      <c r="S38" s="312">
        <v>-0.34441680775418615</v>
      </c>
      <c r="T38" s="309">
        <v>0.0</v>
      </c>
      <c r="U38" s="310">
        <f t="shared" si="25"/>
        <v>0</v>
      </c>
      <c r="V38" s="311">
        <f t="shared" si="26"/>
        <v>1.099371251</v>
      </c>
      <c r="W38" s="313">
        <v>-0.7294235124823237</v>
      </c>
      <c r="X38" s="309">
        <v>0.0</v>
      </c>
      <c r="Y38" s="310">
        <f t="shared" si="27"/>
        <v>0</v>
      </c>
      <c r="Z38" s="311">
        <f t="shared" si="28"/>
        <v>1.465828335</v>
      </c>
      <c r="AA38" s="312">
        <v>-0.7408041516309373</v>
      </c>
      <c r="AB38" s="309">
        <v>0.0</v>
      </c>
      <c r="AC38" s="310">
        <f t="shared" si="29"/>
        <v>0</v>
      </c>
      <c r="AD38" s="311">
        <f t="shared" si="30"/>
        <v>1.649056877</v>
      </c>
      <c r="AE38" s="313">
        <v>-1.0856935171234283</v>
      </c>
      <c r="AF38" s="309">
        <v>4.0</v>
      </c>
      <c r="AG38" s="310">
        <f t="shared" si="31"/>
        <v>18.33012556</v>
      </c>
      <c r="AH38" s="311">
        <f t="shared" si="32"/>
        <v>22.90356773</v>
      </c>
      <c r="AI38" s="314">
        <v>-1.57</v>
      </c>
    </row>
    <row r="39">
      <c r="A39" s="306" t="s">
        <v>206</v>
      </c>
      <c r="B39" s="307" t="s">
        <v>138</v>
      </c>
      <c r="C39" s="308">
        <v>23150.0</v>
      </c>
      <c r="D39" s="309">
        <v>1.0</v>
      </c>
      <c r="E39" s="310">
        <f t="shared" si="17"/>
        <v>4.319654428</v>
      </c>
      <c r="F39" s="311">
        <f t="shared" si="18"/>
        <v>4.763942089</v>
      </c>
      <c r="G39" s="312">
        <v>-1.7844075036130438</v>
      </c>
      <c r="H39" s="309">
        <v>0.0</v>
      </c>
      <c r="I39" s="310">
        <f t="shared" si="19"/>
        <v>0</v>
      </c>
      <c r="J39" s="311">
        <f t="shared" si="20"/>
        <v>1.099371251</v>
      </c>
      <c r="K39" s="313">
        <v>-0.7294235124823237</v>
      </c>
      <c r="L39" s="309">
        <v>1.0</v>
      </c>
      <c r="M39" s="310">
        <f t="shared" si="21"/>
        <v>4.319654428</v>
      </c>
      <c r="N39" s="311">
        <f t="shared" si="22"/>
        <v>2.473585315</v>
      </c>
      <c r="O39" s="313">
        <v>-0.33516582683876606</v>
      </c>
      <c r="P39" s="309">
        <v>0.0</v>
      </c>
      <c r="Q39" s="310">
        <f t="shared" si="23"/>
        <v>0</v>
      </c>
      <c r="R39" s="311">
        <f t="shared" si="24"/>
        <v>3.664570838</v>
      </c>
      <c r="S39" s="312">
        <v>-0.34441680775418615</v>
      </c>
      <c r="T39" s="309">
        <v>0.0</v>
      </c>
      <c r="U39" s="310">
        <f t="shared" si="25"/>
        <v>0</v>
      </c>
      <c r="V39" s="311">
        <f t="shared" si="26"/>
        <v>1.099371251</v>
      </c>
      <c r="W39" s="313">
        <v>-0.7294235124823237</v>
      </c>
      <c r="X39" s="309">
        <v>0.0</v>
      </c>
      <c r="Y39" s="310">
        <f t="shared" si="27"/>
        <v>0</v>
      </c>
      <c r="Z39" s="311">
        <f t="shared" si="28"/>
        <v>1.465828335</v>
      </c>
      <c r="AA39" s="312">
        <v>-0.7408041516309373</v>
      </c>
      <c r="AB39" s="309">
        <v>0.0</v>
      </c>
      <c r="AC39" s="310">
        <f t="shared" si="29"/>
        <v>0</v>
      </c>
      <c r="AD39" s="311">
        <f t="shared" si="30"/>
        <v>1.649056877</v>
      </c>
      <c r="AE39" s="313">
        <v>-1.0856935171234283</v>
      </c>
      <c r="AF39" s="309">
        <v>2.0</v>
      </c>
      <c r="AG39" s="310">
        <f t="shared" si="31"/>
        <v>8.639308855</v>
      </c>
      <c r="AH39" s="311">
        <f t="shared" si="32"/>
        <v>22.90356773</v>
      </c>
      <c r="AI39" s="314">
        <v>-1.57</v>
      </c>
    </row>
    <row r="40">
      <c r="A40" s="306" t="s">
        <v>210</v>
      </c>
      <c r="B40" s="307" t="s">
        <v>138</v>
      </c>
      <c r="C40" s="308">
        <v>5199.0</v>
      </c>
      <c r="D40" s="309">
        <v>0.0</v>
      </c>
      <c r="E40" s="310">
        <f t="shared" si="17"/>
        <v>0</v>
      </c>
      <c r="F40" s="311">
        <f t="shared" si="18"/>
        <v>4.763942089</v>
      </c>
      <c r="G40" s="312">
        <v>-1.7844075036130438</v>
      </c>
      <c r="H40" s="309">
        <v>0.0</v>
      </c>
      <c r="I40" s="310">
        <f t="shared" si="19"/>
        <v>0</v>
      </c>
      <c r="J40" s="311">
        <f t="shared" si="20"/>
        <v>1.099371251</v>
      </c>
      <c r="K40" s="313">
        <v>-0.7294235124823237</v>
      </c>
      <c r="L40" s="309">
        <v>0.0</v>
      </c>
      <c r="M40" s="310">
        <f t="shared" si="21"/>
        <v>0</v>
      </c>
      <c r="N40" s="311">
        <f t="shared" si="22"/>
        <v>2.473585315</v>
      </c>
      <c r="O40" s="313">
        <v>-0.33516582683876606</v>
      </c>
      <c r="P40" s="309">
        <v>0.0</v>
      </c>
      <c r="Q40" s="310">
        <f t="shared" si="23"/>
        <v>0</v>
      </c>
      <c r="R40" s="311">
        <f t="shared" si="24"/>
        <v>3.664570838</v>
      </c>
      <c r="S40" s="312">
        <v>-0.34441680775418615</v>
      </c>
      <c r="T40" s="309">
        <v>0.0</v>
      </c>
      <c r="U40" s="310">
        <f t="shared" si="25"/>
        <v>0</v>
      </c>
      <c r="V40" s="311">
        <f t="shared" si="26"/>
        <v>1.099371251</v>
      </c>
      <c r="W40" s="313">
        <v>-0.7294235124823237</v>
      </c>
      <c r="X40" s="309">
        <v>0.0</v>
      </c>
      <c r="Y40" s="310">
        <f t="shared" si="27"/>
        <v>0</v>
      </c>
      <c r="Z40" s="311">
        <f t="shared" si="28"/>
        <v>1.465828335</v>
      </c>
      <c r="AA40" s="312">
        <v>-0.7408041516309373</v>
      </c>
      <c r="AB40" s="309">
        <v>0.0</v>
      </c>
      <c r="AC40" s="310">
        <f t="shared" si="29"/>
        <v>0</v>
      </c>
      <c r="AD40" s="311">
        <f t="shared" si="30"/>
        <v>1.649056877</v>
      </c>
      <c r="AE40" s="313">
        <v>-1.0856935171234283</v>
      </c>
      <c r="AF40" s="309">
        <v>0.0</v>
      </c>
      <c r="AG40" s="310">
        <f t="shared" si="31"/>
        <v>0</v>
      </c>
      <c r="AH40" s="311">
        <f t="shared" si="32"/>
        <v>22.90356773</v>
      </c>
      <c r="AI40" s="314">
        <v>-1.57</v>
      </c>
    </row>
    <row r="41">
      <c r="A41" s="306" t="s">
        <v>215</v>
      </c>
      <c r="B41" s="307" t="s">
        <v>138</v>
      </c>
      <c r="C41" s="308">
        <v>47118.0</v>
      </c>
      <c r="D41" s="309">
        <v>2.0</v>
      </c>
      <c r="E41" s="310">
        <f t="shared" si="17"/>
        <v>4.244662337</v>
      </c>
      <c r="F41" s="311">
        <f t="shared" si="18"/>
        <v>4.763942089</v>
      </c>
      <c r="G41" s="312">
        <v>-1.7844075036130438</v>
      </c>
      <c r="H41" s="309">
        <v>0.0</v>
      </c>
      <c r="I41" s="310">
        <f t="shared" si="19"/>
        <v>0</v>
      </c>
      <c r="J41" s="311">
        <f t="shared" si="20"/>
        <v>1.099371251</v>
      </c>
      <c r="K41" s="313">
        <v>-0.7294235124823237</v>
      </c>
      <c r="L41" s="309">
        <v>2.0</v>
      </c>
      <c r="M41" s="310">
        <f t="shared" si="21"/>
        <v>4.244662337</v>
      </c>
      <c r="N41" s="311">
        <f t="shared" si="22"/>
        <v>2.473585315</v>
      </c>
      <c r="O41" s="313">
        <v>-0.33516582683876606</v>
      </c>
      <c r="P41" s="309">
        <v>5.0</v>
      </c>
      <c r="Q41" s="310">
        <f t="shared" si="23"/>
        <v>10.61165584</v>
      </c>
      <c r="R41" s="311">
        <f t="shared" si="24"/>
        <v>3.664570838</v>
      </c>
      <c r="S41" s="312">
        <v>-0.34441680775418615</v>
      </c>
      <c r="T41" s="309">
        <v>0.0</v>
      </c>
      <c r="U41" s="310">
        <f t="shared" si="25"/>
        <v>0</v>
      </c>
      <c r="V41" s="311">
        <f t="shared" si="26"/>
        <v>1.099371251</v>
      </c>
      <c r="W41" s="313">
        <v>-0.7294235124823237</v>
      </c>
      <c r="X41" s="309">
        <v>2.0</v>
      </c>
      <c r="Y41" s="310">
        <f t="shared" si="27"/>
        <v>4.244662337</v>
      </c>
      <c r="Z41" s="311">
        <f t="shared" si="28"/>
        <v>1.465828335</v>
      </c>
      <c r="AA41" s="312">
        <v>-0.7408041516309373</v>
      </c>
      <c r="AB41" s="309">
        <v>3.0</v>
      </c>
      <c r="AC41" s="310">
        <f t="shared" si="29"/>
        <v>6.366993506</v>
      </c>
      <c r="AD41" s="311">
        <f t="shared" si="30"/>
        <v>1.649056877</v>
      </c>
      <c r="AE41" s="313">
        <v>-1.0856935171234283</v>
      </c>
      <c r="AF41" s="309">
        <v>22.0</v>
      </c>
      <c r="AG41" s="310">
        <f t="shared" si="31"/>
        <v>46.69128571</v>
      </c>
      <c r="AH41" s="311">
        <f t="shared" si="32"/>
        <v>22.90356773</v>
      </c>
      <c r="AI41" s="314">
        <v>-1.57</v>
      </c>
    </row>
    <row r="42">
      <c r="A42" s="329" t="s">
        <v>219</v>
      </c>
      <c r="B42" s="330" t="s">
        <v>138</v>
      </c>
      <c r="C42" s="331">
        <v>17652.0</v>
      </c>
      <c r="D42" s="332">
        <v>1.0</v>
      </c>
      <c r="E42" s="333">
        <f t="shared" si="17"/>
        <v>5.665080444</v>
      </c>
      <c r="F42" s="334">
        <f t="shared" si="18"/>
        <v>4.763942089</v>
      </c>
      <c r="G42" s="335">
        <v>-1.7844075036130438</v>
      </c>
      <c r="H42" s="332">
        <v>1.0</v>
      </c>
      <c r="I42" s="333">
        <f t="shared" si="19"/>
        <v>5.665080444</v>
      </c>
      <c r="J42" s="334">
        <f t="shared" si="20"/>
        <v>1.099371251</v>
      </c>
      <c r="K42" s="336">
        <v>-0.7294235124823237</v>
      </c>
      <c r="L42" s="332">
        <v>1.0</v>
      </c>
      <c r="M42" s="333">
        <f t="shared" si="21"/>
        <v>5.665080444</v>
      </c>
      <c r="N42" s="334">
        <f t="shared" si="22"/>
        <v>2.473585315</v>
      </c>
      <c r="O42" s="336">
        <v>-0.33516582683876606</v>
      </c>
      <c r="P42" s="332">
        <v>0.0</v>
      </c>
      <c r="Q42" s="333">
        <f t="shared" si="23"/>
        <v>0</v>
      </c>
      <c r="R42" s="334">
        <f t="shared" si="24"/>
        <v>3.664570838</v>
      </c>
      <c r="S42" s="335">
        <v>-0.34441680775418615</v>
      </c>
      <c r="T42" s="332">
        <v>1.0</v>
      </c>
      <c r="U42" s="333">
        <f t="shared" si="25"/>
        <v>5.665080444</v>
      </c>
      <c r="V42" s="334">
        <f t="shared" si="26"/>
        <v>1.099371251</v>
      </c>
      <c r="W42" s="336">
        <v>-0.7294235124823237</v>
      </c>
      <c r="X42" s="332">
        <v>0.0</v>
      </c>
      <c r="Y42" s="333">
        <f t="shared" si="27"/>
        <v>0</v>
      </c>
      <c r="Z42" s="334">
        <f t="shared" si="28"/>
        <v>1.465828335</v>
      </c>
      <c r="AA42" s="335">
        <v>-0.7408041516309373</v>
      </c>
      <c r="AB42" s="332">
        <v>0.0</v>
      </c>
      <c r="AC42" s="333">
        <f t="shared" si="29"/>
        <v>0</v>
      </c>
      <c r="AD42" s="334">
        <f t="shared" si="30"/>
        <v>1.649056877</v>
      </c>
      <c r="AE42" s="336">
        <v>-1.0856935171234283</v>
      </c>
      <c r="AF42" s="332">
        <v>12.0</v>
      </c>
      <c r="AG42" s="333">
        <f t="shared" si="31"/>
        <v>67.98096533</v>
      </c>
      <c r="AH42" s="334">
        <f t="shared" si="32"/>
        <v>22.90356773</v>
      </c>
      <c r="AI42" s="337">
        <v>-1.57</v>
      </c>
    </row>
    <row r="43">
      <c r="A43" s="338"/>
      <c r="B43" s="338"/>
      <c r="C43" s="353"/>
      <c r="D43" s="346"/>
      <c r="E43" s="341"/>
      <c r="F43" s="342"/>
      <c r="G43" s="342"/>
      <c r="H43" s="343"/>
      <c r="I43" s="341"/>
      <c r="J43" s="342"/>
      <c r="K43" s="342"/>
      <c r="L43" s="343"/>
      <c r="M43" s="341"/>
      <c r="N43" s="344"/>
      <c r="O43" s="342"/>
      <c r="P43" s="343"/>
      <c r="Q43" s="341"/>
      <c r="R43" s="342"/>
      <c r="S43" s="342"/>
      <c r="T43" s="345"/>
      <c r="U43" s="341"/>
      <c r="V43" s="342"/>
      <c r="W43" s="342"/>
      <c r="X43" s="346"/>
      <c r="Y43" s="341"/>
      <c r="Z43" s="342"/>
      <c r="AA43" s="342"/>
      <c r="AB43" s="346"/>
      <c r="AC43" s="341"/>
      <c r="AD43" s="342"/>
      <c r="AE43" s="342"/>
      <c r="AF43" s="346"/>
      <c r="AG43" s="342"/>
      <c r="AH43" s="342"/>
      <c r="AI43" s="342"/>
    </row>
    <row r="44">
      <c r="A44" s="338"/>
      <c r="B44" s="338"/>
      <c r="C44" s="353"/>
      <c r="D44" s="346"/>
      <c r="E44" s="341"/>
      <c r="F44" s="342"/>
      <c r="G44" s="342"/>
      <c r="H44" s="343"/>
      <c r="I44" s="341"/>
      <c r="J44" s="342"/>
      <c r="K44" s="342"/>
      <c r="L44" s="343"/>
      <c r="M44" s="341"/>
      <c r="N44" s="344"/>
      <c r="O44" s="342"/>
      <c r="P44" s="343"/>
      <c r="Q44" s="341"/>
      <c r="R44" s="342"/>
      <c r="S44" s="342"/>
      <c r="T44" s="345"/>
      <c r="U44" s="341"/>
      <c r="V44" s="342"/>
      <c r="W44" s="342"/>
      <c r="X44" s="346"/>
      <c r="Y44" s="341"/>
      <c r="Z44" s="342"/>
      <c r="AA44" s="342"/>
      <c r="AB44" s="346"/>
      <c r="AC44" s="341"/>
      <c r="AD44" s="342"/>
      <c r="AE44" s="342"/>
      <c r="AF44" s="346"/>
      <c r="AG44" s="342"/>
      <c r="AH44" s="342"/>
      <c r="AI44" s="342"/>
    </row>
  </sheetData>
  <mergeCells count="1">
    <mergeCell ref="A1:V4"/>
  </mergeCells>
  <drawing r:id="rId1"/>
  <tableParts count="2"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15" width="14.13"/>
  </cols>
  <sheetData>
    <row r="1" ht="30.75" hidden="1" customHeight="1">
      <c r="A1" s="354"/>
      <c r="B1" s="355"/>
      <c r="E1" s="356">
        <v>0.0</v>
      </c>
      <c r="F1" s="356">
        <f>Neces.!C8</f>
        <v>0.2</v>
      </c>
      <c r="G1" s="356">
        <v>0.0</v>
      </c>
      <c r="H1" s="356">
        <v>0.0</v>
      </c>
      <c r="I1" s="356">
        <v>0.0</v>
      </c>
      <c r="J1" s="355">
        <f>Neces.!E8</f>
        <v>0.1</v>
      </c>
      <c r="K1" s="356">
        <v>0.0</v>
      </c>
      <c r="L1" s="355">
        <f>Neces.!G8</f>
        <v>0.1</v>
      </c>
      <c r="M1" s="356">
        <v>0.0</v>
      </c>
      <c r="N1" s="355">
        <f>Neces.!I8</f>
        <v>0.1</v>
      </c>
      <c r="O1" s="356">
        <v>0.0</v>
      </c>
      <c r="P1" s="356">
        <v>0.0</v>
      </c>
      <c r="Q1" s="356">
        <f>Neces.!K8</f>
        <v>0.2</v>
      </c>
      <c r="R1" s="356">
        <v>0.0</v>
      </c>
      <c r="S1" s="355">
        <f>Neces.!M8</f>
        <v>0.1</v>
      </c>
      <c r="T1" s="356">
        <v>0.0</v>
      </c>
      <c r="U1" s="355">
        <f>Neces.!C12</f>
        <v>0.05</v>
      </c>
      <c r="V1" s="356">
        <v>0.0</v>
      </c>
      <c r="W1" s="355">
        <f>Neces.!E12</f>
        <v>0.05</v>
      </c>
      <c r="X1" s="356">
        <v>0.0</v>
      </c>
      <c r="Y1" s="356">
        <v>0.0</v>
      </c>
      <c r="Z1" s="355">
        <f>Neces.!G12</f>
        <v>0.1</v>
      </c>
      <c r="AA1" s="357">
        <f>SUM(E1:Z1)</f>
        <v>1</v>
      </c>
      <c r="AB1" s="355"/>
      <c r="AF1" s="358">
        <v>0.0</v>
      </c>
      <c r="AG1" s="358">
        <v>0.0</v>
      </c>
      <c r="AH1" s="359">
        <f>Leitos!E8</f>
        <v>0.2</v>
      </c>
      <c r="AI1" s="358">
        <v>0.0</v>
      </c>
      <c r="AJ1" s="358">
        <v>0.0</v>
      </c>
      <c r="AK1" s="359">
        <f>Leitos!G8</f>
        <v>0.2</v>
      </c>
      <c r="AL1" s="358">
        <v>0.0</v>
      </c>
      <c r="AM1" s="358">
        <v>0.0</v>
      </c>
      <c r="AN1" s="359">
        <f>Leitos!I8</f>
        <v>0.3</v>
      </c>
      <c r="AO1" s="358">
        <v>0.0</v>
      </c>
      <c r="AP1" s="358">
        <v>0.0</v>
      </c>
      <c r="AQ1" s="359">
        <f>Leitos!K8</f>
        <v>0.3</v>
      </c>
      <c r="AR1" s="360">
        <f>SUM(AF1:AQ1)</f>
        <v>1</v>
      </c>
      <c r="AS1" s="355"/>
      <c r="AW1" s="356">
        <v>0.0</v>
      </c>
      <c r="AX1" s="355">
        <f>RH!E8</f>
        <v>0.2</v>
      </c>
      <c r="AY1" s="356">
        <v>0.0</v>
      </c>
      <c r="AZ1" s="355">
        <f>RH!G8</f>
        <v>0.1</v>
      </c>
      <c r="BA1" s="356">
        <v>0.0</v>
      </c>
      <c r="BB1" s="355">
        <f>RH!I8</f>
        <v>0.3</v>
      </c>
      <c r="BC1" s="356">
        <v>0.0</v>
      </c>
      <c r="BD1" s="355">
        <f>RH!K8</f>
        <v>0.3</v>
      </c>
      <c r="BE1" s="356">
        <v>0.0</v>
      </c>
      <c r="BF1" s="356">
        <v>0.0</v>
      </c>
      <c r="BG1" s="355">
        <f>RH!M8</f>
        <v>0.1</v>
      </c>
      <c r="BH1" s="361">
        <f>SUM(AW1:BG1)</f>
        <v>1</v>
      </c>
      <c r="BI1" s="355"/>
      <c r="BM1" s="362">
        <v>0.0</v>
      </c>
      <c r="BN1" s="363">
        <v>0.0</v>
      </c>
      <c r="BO1" s="362">
        <v>0.0</v>
      </c>
      <c r="BP1" s="364">
        <f>Equip.!D8</f>
        <v>0.125</v>
      </c>
      <c r="BQ1" s="362">
        <v>0.0</v>
      </c>
      <c r="BR1" s="362">
        <v>0.0</v>
      </c>
      <c r="BS1" s="362">
        <v>0.0</v>
      </c>
      <c r="BT1" s="364">
        <f>Equip.!J8</f>
        <v>0.125</v>
      </c>
      <c r="BU1" s="362">
        <v>0.0</v>
      </c>
      <c r="BV1" s="362">
        <v>0.0</v>
      </c>
      <c r="BW1" s="362">
        <v>0.0</v>
      </c>
      <c r="BX1" s="364">
        <f>Equip.!B11</f>
        <v>0.125</v>
      </c>
      <c r="BY1" s="362">
        <v>0.0</v>
      </c>
      <c r="BZ1" s="362">
        <v>0.0</v>
      </c>
      <c r="CA1" s="362">
        <v>0.0</v>
      </c>
      <c r="CB1" s="364">
        <f>Equip.!H8</f>
        <v>0.125</v>
      </c>
      <c r="CC1" s="362">
        <v>0.0</v>
      </c>
      <c r="CD1" s="365">
        <v>0.0</v>
      </c>
      <c r="CE1" s="365">
        <v>0.0</v>
      </c>
      <c r="CF1" s="364">
        <f>Equip.!F8</f>
        <v>0.03</v>
      </c>
      <c r="CG1" s="366">
        <v>0.0</v>
      </c>
      <c r="CH1" s="366">
        <v>0.0</v>
      </c>
      <c r="CI1" s="366">
        <v>0.0</v>
      </c>
      <c r="CJ1" s="364">
        <f>Equip.!D11</f>
        <v>0.156</v>
      </c>
      <c r="CK1" s="366">
        <v>0.0</v>
      </c>
      <c r="CL1" s="362">
        <v>0.0</v>
      </c>
      <c r="CM1" s="362">
        <v>0.0</v>
      </c>
      <c r="CN1" s="364">
        <f>Equip.!F11</f>
        <v>0.156</v>
      </c>
      <c r="CO1" s="363">
        <v>0.0</v>
      </c>
      <c r="CP1" s="363">
        <v>0.0</v>
      </c>
      <c r="CQ1" s="363">
        <v>0.0</v>
      </c>
      <c r="CR1" s="364">
        <f>Equip.!H11</f>
        <v>0.156</v>
      </c>
      <c r="CS1" s="367">
        <f>SUM(BM1:CR1)</f>
        <v>0.998</v>
      </c>
      <c r="CT1" s="362">
        <v>0.5</v>
      </c>
      <c r="CU1" s="362">
        <v>0.5</v>
      </c>
      <c r="CV1" s="367">
        <f>SUM(CT1:CU1)</f>
        <v>1</v>
      </c>
      <c r="CW1" s="359"/>
      <c r="DA1" s="362">
        <v>0.0</v>
      </c>
      <c r="DB1" s="362">
        <v>0.0</v>
      </c>
      <c r="DC1" s="364">
        <f>Acess.!E8</f>
        <v>0.1</v>
      </c>
      <c r="DD1" s="362">
        <v>0.0</v>
      </c>
      <c r="DE1" s="364">
        <f>Acess.!G8</f>
        <v>0.5</v>
      </c>
      <c r="DF1" s="362">
        <v>0.0</v>
      </c>
      <c r="DG1" s="364">
        <f>Acess.!I8</f>
        <v>0.4</v>
      </c>
      <c r="DH1" s="367">
        <f>SUM(DB1:DG1)</f>
        <v>1</v>
      </c>
      <c r="DI1" s="366">
        <v>0.0</v>
      </c>
      <c r="DJ1" s="368">
        <v>1.0</v>
      </c>
      <c r="DK1" s="367">
        <f>SUM(DI1:DJ1)</f>
        <v>1</v>
      </c>
    </row>
    <row r="2" ht="52.5" customHeight="1">
      <c r="A2" s="369" t="s">
        <v>23</v>
      </c>
      <c r="B2" s="370" t="s">
        <v>293</v>
      </c>
      <c r="C2" s="370" t="s">
        <v>294</v>
      </c>
      <c r="D2" s="370" t="s">
        <v>295</v>
      </c>
      <c r="E2" s="50" t="s">
        <v>296</v>
      </c>
      <c r="F2" s="371" t="s">
        <v>297</v>
      </c>
      <c r="G2" s="50" t="s">
        <v>298</v>
      </c>
      <c r="H2" s="50" t="s">
        <v>299</v>
      </c>
      <c r="I2" s="50" t="s">
        <v>300</v>
      </c>
      <c r="J2" s="370" t="s">
        <v>301</v>
      </c>
      <c r="K2" s="50" t="s">
        <v>302</v>
      </c>
      <c r="L2" s="370" t="s">
        <v>303</v>
      </c>
      <c r="M2" s="50" t="s">
        <v>304</v>
      </c>
      <c r="N2" s="370" t="s">
        <v>305</v>
      </c>
      <c r="O2" s="50" t="s">
        <v>306</v>
      </c>
      <c r="P2" s="50" t="s">
        <v>307</v>
      </c>
      <c r="Q2" s="50" t="s">
        <v>308</v>
      </c>
      <c r="R2" s="50" t="s">
        <v>309</v>
      </c>
      <c r="S2" s="370" t="s">
        <v>310</v>
      </c>
      <c r="T2" s="50" t="s">
        <v>311</v>
      </c>
      <c r="U2" s="370" t="s">
        <v>312</v>
      </c>
      <c r="V2" s="50" t="s">
        <v>313</v>
      </c>
      <c r="W2" s="370" t="s">
        <v>314</v>
      </c>
      <c r="X2" s="50" t="s">
        <v>315</v>
      </c>
      <c r="Y2" s="50" t="s">
        <v>316</v>
      </c>
      <c r="Z2" s="370" t="s">
        <v>317</v>
      </c>
      <c r="AA2" s="372" t="s">
        <v>318</v>
      </c>
      <c r="AB2" s="370" t="s">
        <v>23</v>
      </c>
      <c r="AC2" s="370" t="s">
        <v>293</v>
      </c>
      <c r="AD2" s="370" t="s">
        <v>299</v>
      </c>
      <c r="AE2" s="370" t="s">
        <v>295</v>
      </c>
      <c r="AF2" s="373" t="s">
        <v>319</v>
      </c>
      <c r="AG2" s="373" t="s">
        <v>320</v>
      </c>
      <c r="AH2" s="374" t="s">
        <v>321</v>
      </c>
      <c r="AI2" s="373" t="s">
        <v>322</v>
      </c>
      <c r="AJ2" s="373" t="s">
        <v>323</v>
      </c>
      <c r="AK2" s="374" t="s">
        <v>324</v>
      </c>
      <c r="AL2" s="373" t="s">
        <v>325</v>
      </c>
      <c r="AM2" s="373" t="s">
        <v>326</v>
      </c>
      <c r="AN2" s="374" t="s">
        <v>327</v>
      </c>
      <c r="AO2" s="373" t="s">
        <v>328</v>
      </c>
      <c r="AP2" s="373" t="s">
        <v>329</v>
      </c>
      <c r="AQ2" s="374" t="s">
        <v>330</v>
      </c>
      <c r="AR2" s="375" t="s">
        <v>331</v>
      </c>
      <c r="AS2" s="370" t="s">
        <v>255</v>
      </c>
      <c r="AT2" s="370" t="s">
        <v>293</v>
      </c>
      <c r="AU2" s="370" t="s">
        <v>295</v>
      </c>
      <c r="AV2" s="370" t="s">
        <v>332</v>
      </c>
      <c r="AW2" s="373" t="s">
        <v>333</v>
      </c>
      <c r="AX2" s="374" t="s">
        <v>334</v>
      </c>
      <c r="AY2" s="373" t="s">
        <v>335</v>
      </c>
      <c r="AZ2" s="374" t="s">
        <v>336</v>
      </c>
      <c r="BA2" s="373" t="s">
        <v>337</v>
      </c>
      <c r="BB2" s="374" t="s">
        <v>338</v>
      </c>
      <c r="BC2" s="373" t="s">
        <v>339</v>
      </c>
      <c r="BD2" s="374" t="s">
        <v>340</v>
      </c>
      <c r="BE2" s="373" t="s">
        <v>341</v>
      </c>
      <c r="BF2" s="373" t="s">
        <v>342</v>
      </c>
      <c r="BG2" s="374" t="s">
        <v>343</v>
      </c>
      <c r="BH2" s="376" t="s">
        <v>344</v>
      </c>
      <c r="BI2" s="370" t="s">
        <v>23</v>
      </c>
      <c r="BJ2" s="370" t="s">
        <v>293</v>
      </c>
      <c r="BK2" s="370" t="s">
        <v>295</v>
      </c>
      <c r="BL2" s="370" t="s">
        <v>299</v>
      </c>
      <c r="BM2" s="67" t="s">
        <v>345</v>
      </c>
      <c r="BN2" s="67" t="s">
        <v>346</v>
      </c>
      <c r="BO2" s="67" t="s">
        <v>347</v>
      </c>
      <c r="BP2" s="377" t="s">
        <v>348</v>
      </c>
      <c r="BQ2" s="67" t="s">
        <v>349</v>
      </c>
      <c r="BR2" s="67" t="s">
        <v>350</v>
      </c>
      <c r="BS2" s="67" t="s">
        <v>351</v>
      </c>
      <c r="BT2" s="377" t="s">
        <v>352</v>
      </c>
      <c r="BU2" s="67" t="s">
        <v>353</v>
      </c>
      <c r="BV2" s="67" t="s">
        <v>354</v>
      </c>
      <c r="BW2" s="67" t="s">
        <v>355</v>
      </c>
      <c r="BX2" s="377" t="s">
        <v>356</v>
      </c>
      <c r="BY2" s="67" t="s">
        <v>357</v>
      </c>
      <c r="BZ2" s="67" t="s">
        <v>358</v>
      </c>
      <c r="CA2" s="67" t="s">
        <v>359</v>
      </c>
      <c r="CB2" s="370" t="s">
        <v>360</v>
      </c>
      <c r="CC2" s="50" t="s">
        <v>361</v>
      </c>
      <c r="CD2" s="50" t="s">
        <v>362</v>
      </c>
      <c r="CE2" s="50" t="s">
        <v>363</v>
      </c>
      <c r="CF2" s="370" t="s">
        <v>364</v>
      </c>
      <c r="CG2" s="67" t="s">
        <v>365</v>
      </c>
      <c r="CH2" s="67" t="s">
        <v>366</v>
      </c>
      <c r="CI2" s="67" t="s">
        <v>367</v>
      </c>
      <c r="CJ2" s="377" t="s">
        <v>368</v>
      </c>
      <c r="CK2" s="67" t="s">
        <v>369</v>
      </c>
      <c r="CL2" s="67" t="s">
        <v>370</v>
      </c>
      <c r="CM2" s="67" t="s">
        <v>371</v>
      </c>
      <c r="CN2" s="377" t="s">
        <v>372</v>
      </c>
      <c r="CO2" s="67" t="s">
        <v>373</v>
      </c>
      <c r="CP2" s="67" t="s">
        <v>374</v>
      </c>
      <c r="CQ2" s="67" t="s">
        <v>375</v>
      </c>
      <c r="CR2" s="377" t="s">
        <v>376</v>
      </c>
      <c r="CS2" s="378" t="s">
        <v>377</v>
      </c>
      <c r="CT2" s="67" t="s">
        <v>243</v>
      </c>
      <c r="CU2" s="67" t="s">
        <v>244</v>
      </c>
      <c r="CV2" s="67" t="s">
        <v>378</v>
      </c>
      <c r="CW2" s="370" t="s">
        <v>23</v>
      </c>
      <c r="CX2" s="370" t="s">
        <v>379</v>
      </c>
      <c r="CY2" s="370" t="s">
        <v>295</v>
      </c>
      <c r="CZ2" s="370" t="s">
        <v>299</v>
      </c>
      <c r="DA2" s="379" t="s">
        <v>380</v>
      </c>
      <c r="DB2" s="50" t="s">
        <v>381</v>
      </c>
      <c r="DC2" s="370" t="s">
        <v>382</v>
      </c>
      <c r="DD2" s="50" t="s">
        <v>383</v>
      </c>
      <c r="DE2" s="370" t="s">
        <v>384</v>
      </c>
      <c r="DF2" s="50" t="s">
        <v>385</v>
      </c>
      <c r="DG2" s="370" t="s">
        <v>386</v>
      </c>
      <c r="DH2" s="380" t="s">
        <v>387</v>
      </c>
      <c r="DI2" s="67" t="s">
        <v>388</v>
      </c>
      <c r="DJ2" s="377" t="s">
        <v>389</v>
      </c>
      <c r="DK2" s="372" t="s">
        <v>390</v>
      </c>
    </row>
    <row r="3">
      <c r="A3" s="381" t="s">
        <v>133</v>
      </c>
      <c r="B3" s="382" t="s">
        <v>134</v>
      </c>
      <c r="C3" s="382" t="s">
        <v>134</v>
      </c>
      <c r="D3" s="382" t="str">
        <f>Neces.!I17</f>
        <v>Leste</v>
      </c>
      <c r="E3" s="383">
        <v>617.398755</v>
      </c>
      <c r="F3" s="384">
        <f t="shared" ref="F3:F81" si="1">(E3-AVERAGE(E$3:E$81))/STDEV(E$3:E$81)</f>
        <v>-0.02194538398</v>
      </c>
      <c r="G3" s="385">
        <v>21784.0</v>
      </c>
      <c r="H3" s="385">
        <v>16741.0</v>
      </c>
      <c r="I3" s="383">
        <f t="shared" ref="I3:I81" si="2">log(H3)</f>
        <v>4.223781396</v>
      </c>
      <c r="J3" s="386">
        <f t="shared" ref="J3:J81" si="3">(AVERAGE(I$3:I$81)-I3)/STDEV(I$3:I$81)</f>
        <v>-0.03285574803</v>
      </c>
      <c r="K3" s="383">
        <v>0.078022986</v>
      </c>
      <c r="L3" s="386">
        <f t="shared" ref="L3:L12" si="4">(K3-AVERAGE(K$3:K$81))/STDEV(K$3:K$81)</f>
        <v>-0.4442821109</v>
      </c>
      <c r="M3" s="383">
        <v>0.245022392</v>
      </c>
      <c r="N3" s="386">
        <f t="shared" ref="N3:N81" si="5">(M3-AVERAGE(M$3:M$81))/STDEV(M$3:M$81)</f>
        <v>-0.1725834808</v>
      </c>
      <c r="O3" s="387">
        <f t="shared" ref="O3:O81" si="6">(POWER(G3/H3,1/12)-1)*100</f>
        <v>2.218542921</v>
      </c>
      <c r="P3" s="387">
        <f t="shared" ref="P3:P81" si="7">ABS(O3-$I$82*100)</f>
        <v>1.272924059</v>
      </c>
      <c r="Q3" s="387">
        <f t="shared" ref="Q3:Q81" si="8">(P3-AVERAGE(P$3:P$81))/STDEV(P$3:P$81)</f>
        <v>1.611405915</v>
      </c>
      <c r="R3" s="383">
        <v>1111.04474045756</v>
      </c>
      <c r="S3" s="386">
        <f t="shared" ref="S3:S81" si="9">(R3-AVERAGE(R$3:R$81))/STDEV(R$3:R$81)</f>
        <v>-0.650752408</v>
      </c>
      <c r="T3" s="383">
        <v>5.41186309061585</v>
      </c>
      <c r="U3" s="386">
        <f t="shared" ref="U3:U81" si="10">(T3-AVERAGE(T$3:T$81))/STDEV(T$3:T$81)</f>
        <v>-2.005734569</v>
      </c>
      <c r="V3" s="383">
        <v>8.55384982975927</v>
      </c>
      <c r="W3" s="386">
        <f t="shared" ref="W3:W81" si="11">(V3-AVERAGE(V$3:V$81))/STDEV(V$3:V$81)</f>
        <v>1.035943123</v>
      </c>
      <c r="X3" s="383">
        <v>28.7318559225853</v>
      </c>
      <c r="Y3" s="383">
        <f t="shared" ref="Y3:Y81" si="12">100-X3</f>
        <v>71.26814408</v>
      </c>
      <c r="Z3" s="386">
        <f t="shared" ref="Z3:Z81" si="13">(Y3-AVERAGE(Y$3:Y$81))/STDEV(Y$3:Y$81)</f>
        <v>-1.21159183</v>
      </c>
      <c r="AA3" s="388">
        <f t="shared" ref="AA3:AA81" si="14">SUMPRODUCT($E$1:$Z$1, E3:Z3)</f>
        <v>0.01819597622</v>
      </c>
      <c r="AB3" s="389" t="s">
        <v>133</v>
      </c>
      <c r="AC3" s="389" t="s">
        <v>134</v>
      </c>
      <c r="AD3" s="390">
        <v>16741.0</v>
      </c>
      <c r="AE3" s="391" t="s">
        <v>135</v>
      </c>
      <c r="AF3" s="383">
        <v>0.0</v>
      </c>
      <c r="AG3" s="392">
        <f t="shared" ref="AG3:AG81" si="15">SUMPRODUCT(($AC$3:$AC$81=$AC3)*$AD$3:$AD$81*$AF$3:$AF$81)/SUMIF($AC$3:$AC$81,$AC3,$AD$3:$AD$81)</f>
        <v>78.01803978</v>
      </c>
      <c r="AH3" s="382">
        <f t="shared" ref="AH3:AH81" si="16">AG3</f>
        <v>78.01803978</v>
      </c>
      <c r="AI3" s="383">
        <v>0.0</v>
      </c>
      <c r="AJ3" s="392">
        <f t="shared" ref="AJ3:AJ81" si="17">SUMPRODUCT(($AC$3:$AC$81=$AC3)*$AD$3:$AD$81*AI$3:AI$81)/SUMIF($AC$3:$AC$81,$AC3,$AD$3:$AD$81)</f>
        <v>15.10026576</v>
      </c>
      <c r="AK3" s="382">
        <f t="shared" ref="AK3:AK81" si="18">AJ3</f>
        <v>15.10026576</v>
      </c>
      <c r="AL3" s="392">
        <v>0.0</v>
      </c>
      <c r="AM3" s="392">
        <f t="shared" ref="AM3:AM81" si="19">SUMPRODUCT(($AC$3:$AC$81=$AC3)*$AD$3:$AD$81*AL$3:AL$81)/SUMIF($AC$3:$AC$81,$AC3,$AD$3:$AD$81)</f>
        <v>18.62366111</v>
      </c>
      <c r="AN3" s="382">
        <f t="shared" ref="AN3:AN81" si="20">AM3</f>
        <v>18.62366111</v>
      </c>
      <c r="AO3" s="383">
        <v>125.44053521295</v>
      </c>
      <c r="AP3" s="392">
        <f t="shared" ref="AP3:AP81" si="21">SUMPRODUCT(($AC$3:$AC$81=$AC3)*$AD$3:$AD$81*AO$3:AO$81)/SUMIF($AC$3:$AC$81,$AC3,$AD$3:$AD$81)</f>
        <v>137.9157607</v>
      </c>
      <c r="AQ3" s="382">
        <f t="shared" ref="AQ3:AQ81" si="22">AP3</f>
        <v>137.9157607</v>
      </c>
      <c r="AR3" s="393">
        <f t="shared" ref="AR3:AR81" si="23">SUMPRODUCT($AF$1:$AQ$1,$AF3:$AQ3)
</f>
        <v>65.58548764</v>
      </c>
      <c r="AS3" s="382" t="s">
        <v>133</v>
      </c>
      <c r="AT3" s="382" t="s">
        <v>134</v>
      </c>
      <c r="AU3" s="382" t="str">
        <f>RH!I17</f>
        <v>Leste</v>
      </c>
      <c r="AV3" s="394">
        <v>7795.0</v>
      </c>
      <c r="AW3" s="392">
        <v>78.9976703900603</v>
      </c>
      <c r="AX3" s="382">
        <f t="shared" ref="AX3:AX81" si="24">(AW3-AVERAGE(AW$3:AW$81))/STDEV(AW$3:AW$81)</f>
        <v>-1.685075974</v>
      </c>
      <c r="AY3" s="383">
        <v>82.43</v>
      </c>
      <c r="AZ3" s="382">
        <f t="shared" ref="AZ3:AZ81" si="25">(AY3-AVERAGE(AY$3:AY$81))/STDEV(AY$3:AY$81)</f>
        <v>-0.7884382598</v>
      </c>
      <c r="BA3" s="383">
        <v>1.35</v>
      </c>
      <c r="BB3" s="382">
        <f t="shared" ref="BB3:BB81" si="26">(BA3-AVERAGE(BA$3:BA$81))/STDEV(BA$3:BA$81)</f>
        <v>-0.2601090027</v>
      </c>
      <c r="BC3" s="392">
        <v>0.89003046412998</v>
      </c>
      <c r="BD3" s="382">
        <f t="shared" ref="BD3:BD81" si="27">(BC3-AVERAGE(BC$3:BC$81))/STDEV(BC$3:BC$81)</f>
        <v>-0.9616835659</v>
      </c>
      <c r="BE3" s="383">
        <v>8.0</v>
      </c>
      <c r="BF3" s="383">
        <f t="shared" ref="BF3:BF81" si="28">BE3*1000/AD3</f>
        <v>0.4778687056</v>
      </c>
      <c r="BG3" s="382">
        <f t="shared" ref="BG3:BG81" si="29">(BF3-AVERAGE(BF$3:BF$81))/STDEV(BF$3:BF$81)</f>
        <v>-0.05750402483</v>
      </c>
      <c r="BH3" s="395">
        <f t="shared" ref="BH3:BH81" si="30">SUMPRODUCT($AW$1:BG$1,AW3:BG3)
</f>
        <v>-0.7881471939</v>
      </c>
      <c r="BI3" s="382" t="s">
        <v>133</v>
      </c>
      <c r="BJ3" s="382" t="s">
        <v>134</v>
      </c>
      <c r="BK3" s="382" t="str">
        <f>Equip.!J20</f>
        <v>Leste</v>
      </c>
      <c r="BL3" s="394">
        <v>16741.0</v>
      </c>
      <c r="BM3" s="392">
        <v>1.0</v>
      </c>
      <c r="BN3" s="396">
        <f>BM3*100000/$BL3</f>
        <v>5.97335882</v>
      </c>
      <c r="BO3" s="397">
        <f t="shared" ref="BO3:BO81" si="31">SUMPRODUCT(($BJ$3:$BJ$81=$BJ3)*BN$3:BN$81*$BL$3:$BL$81)/SUMIF($BJ$3:$BJ$81,$BJ3,$BL$3:$BL$81)</f>
        <v>6.543448498</v>
      </c>
      <c r="BP3" s="398">
        <f t="shared" ref="BP3:BP81" si="32">(BO3-AVERAGE(BO$3:BO$81))/STDEV(BO$3:BO$81)</f>
        <v>0.5431178742</v>
      </c>
      <c r="BQ3" s="396">
        <v>0.0</v>
      </c>
      <c r="BR3" s="396">
        <f t="shared" ref="BR3:BR81" si="33">BQ3*100000/$BL3</f>
        <v>0</v>
      </c>
      <c r="BS3" s="397">
        <f t="shared" ref="BS3:BS81" si="34">SUMPRODUCT(($BJ$3:$BJ$81=$BJ3)*BR$3:BR$81*$BL$3:$BL$81)/SUMIF($BJ$3:$BJ$81,$BJ3,$BL$3:$BL$81)</f>
        <v>1.510026576</v>
      </c>
      <c r="BT3" s="398">
        <f t="shared" ref="BT3:BT81" si="35">(BS3-AVERAGE(BS$3:BS$81))/STDEV(BS$3:BS$81)</f>
        <v>-0.0255488748</v>
      </c>
      <c r="BU3" s="396">
        <v>0.0</v>
      </c>
      <c r="BV3" s="396">
        <f t="shared" ref="BV3:BV81" si="36">BU3*100000/$BL3</f>
        <v>0</v>
      </c>
      <c r="BW3" s="399">
        <f t="shared" ref="BW3:BW81" si="37">SUMPRODUCT(($BJ$3:$BJ$81=$BJ3)*BV$3:BV$81*$BL$3:$BL$81)/SUMIF($BJ$3:$BJ$81,$BJ3,$BL$3:$BL$81)</f>
        <v>7.04679069</v>
      </c>
      <c r="BX3" s="398">
        <f t="shared" ref="BX3:BX81" si="38">(BW3-AVERAGE(BW$3:BW$81))/STDEV(BW$3:BW$81)</f>
        <v>1.88716944</v>
      </c>
      <c r="BY3" s="396">
        <v>1.0</v>
      </c>
      <c r="BZ3" s="396">
        <f t="shared" ref="BZ3:BZ81" si="39">BY3*100000/$BL3</f>
        <v>5.97335882</v>
      </c>
      <c r="CA3" s="397">
        <f t="shared" ref="CA3:CA81" si="40">SUMPRODUCT(($BJ$3:$BJ$81=$BJ3)*BZ$3:BZ$81*$BL$3:$BL$81)/SUMIF($BJ$3:$BJ$81,$BJ3,$BL$3:$BL$81)</f>
        <v>6.543448498</v>
      </c>
      <c r="CB3" s="398">
        <f t="shared" ref="CB3:CB81" si="41">(CA3-AVERAGE(CA$3:CA$81))/STDEV(CA$3:CA$81)</f>
        <v>0.5831328588</v>
      </c>
      <c r="CC3" s="400">
        <v>0.0</v>
      </c>
      <c r="CD3" s="396">
        <f t="shared" ref="CD3:CD81" si="42">CC3*100000/$BL3</f>
        <v>0</v>
      </c>
      <c r="CE3" s="397">
        <f t="shared" ref="CE3:CE81" si="43">SUMPRODUCT(($BJ$3:$BJ$81=$BJ3)*CD$3:CD$81*$BL$3:$BL$81)/SUMIF($BJ$3:$BJ$81,$BJ3,$BL$3:$BL$81)</f>
        <v>1.510026576</v>
      </c>
      <c r="CF3" s="398">
        <f t="shared" ref="CF3:CF81" si="44">(CE3-AVERAGE(CE$3:CE$81))/STDEV(CE$3:CE$81)</f>
        <v>-0.0255488748</v>
      </c>
      <c r="CG3" s="392">
        <v>0.0</v>
      </c>
      <c r="CH3" s="396">
        <f t="shared" ref="CH3:CH81" si="45">CG3*100000/$BL3</f>
        <v>0</v>
      </c>
      <c r="CI3" s="397">
        <f t="shared" ref="CI3:CI81" si="46">SUMPRODUCT(($BJ$3:$BJ$81=$BJ3)*CH$3:CH$81*$BL$3:$BL$81)/SUMIF($BJ$3:$BJ$81,$BJ3,$BL$3:$BL$81)</f>
        <v>4.026737537</v>
      </c>
      <c r="CJ3" s="398">
        <f t="shared" ref="CJ3:CJ81" si="47">(CI3-AVERAGE(CI$3:CI$81))/STDEV(CI$3:CI$81)</f>
        <v>0.6063349155</v>
      </c>
      <c r="CK3" s="392">
        <v>0.0</v>
      </c>
      <c r="CL3" s="396">
        <f t="shared" ref="CL3:CL81" si="48">CK3*100000/$BL3</f>
        <v>0</v>
      </c>
      <c r="CM3" s="397">
        <f t="shared" ref="CM3:CM81" si="49">SUMPRODUCT(($BJ$3:$BJ$81=$BJ3)*CL$3:CL$81*$BL$3:$BL$81)/SUMIF($BJ$3:$BJ$81,$BJ3,$BL$3:$BL$81)</f>
        <v>8.053475074</v>
      </c>
      <c r="CN3" s="398">
        <f t="shared" ref="CN3:CN81" si="50">(CM3-AVERAGE(CM$3:CM$81))/STDEV(CM$3:CM$81)</f>
        <v>1.177498041</v>
      </c>
      <c r="CO3" s="401">
        <v>4.0</v>
      </c>
      <c r="CP3" s="402">
        <f t="shared" ref="CP3:CP81" si="51">CO3*100000/$BL3</f>
        <v>23.89343528</v>
      </c>
      <c r="CQ3" s="403">
        <f t="shared" ref="CQ3:CQ81" si="52">SUMPRODUCT(($BJ$3:$BJ$81=$BJ3)*CP$3:CP$81*$BL$3:$BL$81)/SUMIF($BJ$3:$BJ$81,$BJ3,$BL$3:$BL$81)</f>
        <v>58.38769429</v>
      </c>
      <c r="CR3" s="398">
        <f t="shared" ref="CR3:CR81" si="53">(CQ3-AVERAGE(CQ$3:CQ$81))/STDEV(CQ$3:CQ$81)</f>
        <v>2.14319395</v>
      </c>
      <c r="CS3" s="404">
        <f t="shared" ref="CS3:CS81" si="54">SUMPRODUCT($BM$1:CR$1,BM3:CR3)
</f>
        <v>0.9853336434</v>
      </c>
      <c r="CT3" s="396">
        <v>1.396878</v>
      </c>
      <c r="CU3" s="396">
        <v>42.7906977</v>
      </c>
      <c r="CV3" s="405">
        <f t="shared" ref="CV3:CV81" si="55">SUMPRODUCT($CT$1:CU$1,CT3:CU3)
</f>
        <v>22.09378785</v>
      </c>
      <c r="CW3" s="382" t="s">
        <v>133</v>
      </c>
      <c r="CX3" s="382" t="s">
        <v>134</v>
      </c>
      <c r="CY3" s="406" t="s">
        <v>135</v>
      </c>
      <c r="CZ3" s="394">
        <v>16741.0</v>
      </c>
      <c r="DA3" s="396">
        <v>4.0</v>
      </c>
      <c r="DB3" s="400">
        <f t="shared" ref="DB3:DB81" si="56">DA3*100000/CZ3</f>
        <v>23.89343528</v>
      </c>
      <c r="DC3" s="398">
        <f t="shared" ref="DC3:DC81" si="57">(AVERAGE(DB$3:DB$81)-DB3)/STDEV(DB$3:DB$81)</f>
        <v>0.5955520398</v>
      </c>
      <c r="DD3" s="396">
        <v>173.6560893</v>
      </c>
      <c r="DE3" s="398">
        <f t="shared" ref="DE3:DE81" si="58">(DD3-AVERAGE(DD$3:DD$81))/STDEV(DD$3:DD$81)</f>
        <v>0.1054425571</v>
      </c>
      <c r="DF3" s="400">
        <v>91.45410179</v>
      </c>
      <c r="DG3" s="398">
        <f t="shared" ref="DG3:DG81" si="59">(DF3-AVERAGE(DF$3:DF$81))/STDEV(DF$3:DF$81)</f>
        <v>-0.516871004</v>
      </c>
      <c r="DH3" s="407">
        <f t="shared" ref="DH3:DH81" si="60">SUMPRODUCT($DA$1:DG$1,DA3:DG3)
</f>
        <v>-0.09447191905</v>
      </c>
      <c r="DI3" s="396">
        <v>2365.45</v>
      </c>
      <c r="DJ3" s="398">
        <f t="shared" ref="DJ3:DJ81" si="61">DI3</f>
        <v>2365.45</v>
      </c>
      <c r="DK3" s="388">
        <f t="shared" ref="DK3:DK81" si="62">SUMPRODUCT($DI$1:DJ$1,DI3:DJ3)
</f>
        <v>2365.45</v>
      </c>
    </row>
    <row r="4">
      <c r="A4" s="381" t="s">
        <v>139</v>
      </c>
      <c r="B4" s="382" t="s">
        <v>140</v>
      </c>
      <c r="C4" s="382" t="s">
        <v>136</v>
      </c>
      <c r="D4" s="382" t="str">
        <f>Neces.!I18</f>
        <v>Norte</v>
      </c>
      <c r="E4" s="383">
        <v>506.801204033027</v>
      </c>
      <c r="F4" s="384">
        <f t="shared" si="1"/>
        <v>-1.049432702</v>
      </c>
      <c r="G4" s="385">
        <f t="shared" ref="G4:G9" si="63">H4*(1+$I$82)^12</f>
        <v>5079.470915</v>
      </c>
      <c r="H4" s="385">
        <v>4537.0</v>
      </c>
      <c r="I4" s="383">
        <f t="shared" si="2"/>
        <v>3.656768779</v>
      </c>
      <c r="J4" s="386">
        <f t="shared" si="3"/>
        <v>1.31054158</v>
      </c>
      <c r="K4" s="383">
        <v>0.078071672</v>
      </c>
      <c r="L4" s="386">
        <f t="shared" si="4"/>
        <v>-0.441404499</v>
      </c>
      <c r="M4" s="383">
        <v>0.245093857</v>
      </c>
      <c r="N4" s="386">
        <f t="shared" si="5"/>
        <v>-0.1695362697</v>
      </c>
      <c r="O4" s="383">
        <f t="shared" si="6"/>
        <v>0.9456188622</v>
      </c>
      <c r="P4" s="387">
        <f t="shared" si="7"/>
        <v>0</v>
      </c>
      <c r="Q4" s="387">
        <f t="shared" si="8"/>
        <v>-0.2205145505</v>
      </c>
      <c r="R4" s="383">
        <v>462.860921313643</v>
      </c>
      <c r="S4" s="386">
        <f t="shared" si="9"/>
        <v>-1.481184734</v>
      </c>
      <c r="T4" s="383">
        <v>9.67599735508045</v>
      </c>
      <c r="U4" s="386">
        <f t="shared" si="10"/>
        <v>-0.1246646464</v>
      </c>
      <c r="V4" s="383">
        <v>7.22944677099405</v>
      </c>
      <c r="W4" s="386">
        <f t="shared" si="11"/>
        <v>-0.2681679532</v>
      </c>
      <c r="X4" s="383">
        <v>13.8417456469032</v>
      </c>
      <c r="Y4" s="383">
        <f t="shared" si="12"/>
        <v>86.15825435</v>
      </c>
      <c r="Z4" s="386">
        <f t="shared" si="13"/>
        <v>0.3308646806</v>
      </c>
      <c r="AA4" s="388">
        <f t="shared" si="14"/>
        <v>-0.3187030047</v>
      </c>
      <c r="AB4" s="389" t="s">
        <v>139</v>
      </c>
      <c r="AC4" s="389" t="s">
        <v>140</v>
      </c>
      <c r="AD4" s="390">
        <v>4537.0</v>
      </c>
      <c r="AE4" s="391" t="s">
        <v>141</v>
      </c>
      <c r="AF4" s="383">
        <v>0.0</v>
      </c>
      <c r="AG4" s="392">
        <f t="shared" si="15"/>
        <v>51.30638893</v>
      </c>
      <c r="AH4" s="382">
        <f t="shared" si="16"/>
        <v>51.30638893</v>
      </c>
      <c r="AI4" s="383">
        <v>0.0</v>
      </c>
      <c r="AJ4" s="392">
        <f t="shared" si="17"/>
        <v>0</v>
      </c>
      <c r="AK4" s="382">
        <f t="shared" si="18"/>
        <v>0</v>
      </c>
      <c r="AL4" s="392">
        <v>0.0</v>
      </c>
      <c r="AM4" s="392">
        <f t="shared" si="19"/>
        <v>12.82659723</v>
      </c>
      <c r="AN4" s="382">
        <f t="shared" si="20"/>
        <v>12.82659723</v>
      </c>
      <c r="AO4" s="383">
        <v>220.409962530306</v>
      </c>
      <c r="AP4" s="392">
        <f t="shared" si="21"/>
        <v>197.5295974</v>
      </c>
      <c r="AQ4" s="382">
        <f t="shared" si="22"/>
        <v>197.5295974</v>
      </c>
      <c r="AR4" s="393">
        <f t="shared" si="23"/>
        <v>73.36813617</v>
      </c>
      <c r="AS4" s="382" t="s">
        <v>139</v>
      </c>
      <c r="AT4" s="382" t="s">
        <v>140</v>
      </c>
      <c r="AU4" s="382" t="str">
        <f>RH!I18</f>
        <v>Norte</v>
      </c>
      <c r="AV4" s="394">
        <v>2212.0</v>
      </c>
      <c r="AW4" s="392">
        <v>76.0414370729557</v>
      </c>
      <c r="AX4" s="382">
        <f t="shared" si="24"/>
        <v>-1.999020679</v>
      </c>
      <c r="AY4" s="383">
        <v>76.04</v>
      </c>
      <c r="AZ4" s="382">
        <f t="shared" si="25"/>
        <v>-1.286918463</v>
      </c>
      <c r="BA4" s="383">
        <v>2.08</v>
      </c>
      <c r="BB4" s="382">
        <f t="shared" si="26"/>
        <v>0.7051732488</v>
      </c>
      <c r="BC4" s="392">
        <v>3.83513334802733</v>
      </c>
      <c r="BD4" s="382">
        <f t="shared" si="27"/>
        <v>3.852914837</v>
      </c>
      <c r="BE4" s="383">
        <v>2.0</v>
      </c>
      <c r="BF4" s="383">
        <f t="shared" si="28"/>
        <v>0.4408199251</v>
      </c>
      <c r="BG4" s="382">
        <f t="shared" si="29"/>
        <v>-0.1535648614</v>
      </c>
      <c r="BH4" s="395">
        <f t="shared" si="30"/>
        <v>0.8235739576</v>
      </c>
      <c r="BI4" s="382" t="s">
        <v>139</v>
      </c>
      <c r="BJ4" s="382" t="s">
        <v>140</v>
      </c>
      <c r="BK4" s="382" t="str">
        <f>Equip.!J21</f>
        <v>Norte</v>
      </c>
      <c r="BL4" s="394">
        <v>4537.0</v>
      </c>
      <c r="BM4" s="392">
        <v>0.0</v>
      </c>
      <c r="BN4" s="396">
        <f t="shared" ref="BN4:BN81" si="64">BM4*100000/BL4</f>
        <v>0</v>
      </c>
      <c r="BO4" s="397">
        <f t="shared" si="31"/>
        <v>6.413298616</v>
      </c>
      <c r="BP4" s="398">
        <f t="shared" si="32"/>
        <v>0.4426773675</v>
      </c>
      <c r="BQ4" s="396">
        <v>0.0</v>
      </c>
      <c r="BR4" s="396">
        <f t="shared" si="33"/>
        <v>0</v>
      </c>
      <c r="BS4" s="397">
        <f t="shared" si="34"/>
        <v>1.282659723</v>
      </c>
      <c r="BT4" s="398">
        <f t="shared" si="35"/>
        <v>-0.4231037069</v>
      </c>
      <c r="BU4" s="396">
        <v>0.0</v>
      </c>
      <c r="BV4" s="396">
        <f t="shared" si="36"/>
        <v>0</v>
      </c>
      <c r="BW4" s="399">
        <f t="shared" si="37"/>
        <v>2.565319446</v>
      </c>
      <c r="BX4" s="398">
        <f t="shared" si="38"/>
        <v>-0.257229826</v>
      </c>
      <c r="BY4" s="396">
        <v>0.0</v>
      </c>
      <c r="BZ4" s="396">
        <f t="shared" si="39"/>
        <v>0</v>
      </c>
      <c r="CA4" s="397">
        <f t="shared" si="40"/>
        <v>14.10925696</v>
      </c>
      <c r="CB4" s="398">
        <f t="shared" si="41"/>
        <v>2.739222127</v>
      </c>
      <c r="CC4" s="400">
        <v>0.0</v>
      </c>
      <c r="CD4" s="396">
        <f t="shared" si="42"/>
        <v>0</v>
      </c>
      <c r="CE4" s="397">
        <f t="shared" si="43"/>
        <v>1.282659723</v>
      </c>
      <c r="CF4" s="398">
        <f t="shared" si="44"/>
        <v>-0.4231037069</v>
      </c>
      <c r="CG4" s="392">
        <v>0.0</v>
      </c>
      <c r="CH4" s="396">
        <f t="shared" si="45"/>
        <v>0</v>
      </c>
      <c r="CI4" s="397">
        <f t="shared" si="46"/>
        <v>2.565319446</v>
      </c>
      <c r="CJ4" s="398">
        <f t="shared" si="47"/>
        <v>-0.117321897</v>
      </c>
      <c r="CK4" s="392">
        <v>0.0</v>
      </c>
      <c r="CL4" s="396">
        <f t="shared" si="48"/>
        <v>0</v>
      </c>
      <c r="CM4" s="397">
        <f t="shared" si="49"/>
        <v>5.130638893</v>
      </c>
      <c r="CN4" s="398">
        <f t="shared" si="50"/>
        <v>0.1963550579</v>
      </c>
      <c r="CO4" s="401">
        <v>2.0</v>
      </c>
      <c r="CP4" s="402">
        <f t="shared" si="51"/>
        <v>44.08199251</v>
      </c>
      <c r="CQ4" s="403">
        <f t="shared" si="52"/>
        <v>35.91447225</v>
      </c>
      <c r="CR4" s="398">
        <f t="shared" si="53"/>
        <v>-0.1446619202</v>
      </c>
      <c r="CS4" s="404">
        <f t="shared" si="54"/>
        <v>0.2897645475</v>
      </c>
      <c r="CT4" s="396">
        <v>23.93556</v>
      </c>
      <c r="CU4" s="396">
        <v>81.2796209</v>
      </c>
      <c r="CV4" s="405">
        <f t="shared" si="55"/>
        <v>52.60759045</v>
      </c>
      <c r="CW4" s="382" t="s">
        <v>139</v>
      </c>
      <c r="CX4" s="382" t="s">
        <v>140</v>
      </c>
      <c r="CY4" s="406" t="s">
        <v>141</v>
      </c>
      <c r="CZ4" s="394">
        <v>4537.0</v>
      </c>
      <c r="DA4" s="396">
        <v>3.0</v>
      </c>
      <c r="DB4" s="400">
        <f t="shared" si="56"/>
        <v>66.12298876</v>
      </c>
      <c r="DC4" s="398">
        <f t="shared" si="57"/>
        <v>-0.9911645359</v>
      </c>
      <c r="DD4" s="396">
        <v>303.9096419</v>
      </c>
      <c r="DE4" s="398">
        <f t="shared" si="58"/>
        <v>1.542932865</v>
      </c>
      <c r="DF4" s="400">
        <v>303.9096419</v>
      </c>
      <c r="DG4" s="398">
        <f t="shared" si="59"/>
        <v>1.86246022</v>
      </c>
      <c r="DH4" s="407">
        <f t="shared" si="60"/>
        <v>1.417334067</v>
      </c>
      <c r="DI4" s="396">
        <v>2760.38</v>
      </c>
      <c r="DJ4" s="398">
        <f t="shared" si="61"/>
        <v>2760.38</v>
      </c>
      <c r="DK4" s="388">
        <f t="shared" si="62"/>
        <v>2760.38</v>
      </c>
    </row>
    <row r="5">
      <c r="A5" s="381" t="s">
        <v>144</v>
      </c>
      <c r="B5" s="382" t="s">
        <v>145</v>
      </c>
      <c r="C5" s="382" t="s">
        <v>148</v>
      </c>
      <c r="D5" s="382" t="str">
        <f>Neces.!I19</f>
        <v>Sul Fronteira</v>
      </c>
      <c r="E5" s="383">
        <v>721.853616221264</v>
      </c>
      <c r="F5" s="384">
        <f t="shared" si="1"/>
        <v>0.9484743428</v>
      </c>
      <c r="G5" s="385">
        <f t="shared" si="63"/>
        <v>44026.93272</v>
      </c>
      <c r="H5" s="385">
        <v>39325.0</v>
      </c>
      <c r="I5" s="383">
        <f t="shared" si="2"/>
        <v>4.594668731</v>
      </c>
      <c r="J5" s="386">
        <f t="shared" si="3"/>
        <v>-0.9115823223</v>
      </c>
      <c r="K5" s="383">
        <v>0.077151979</v>
      </c>
      <c r="L5" s="386">
        <f t="shared" si="4"/>
        <v>-0.4957634421</v>
      </c>
      <c r="M5" s="383">
        <v>0.245001705</v>
      </c>
      <c r="N5" s="386">
        <f t="shared" si="5"/>
        <v>-0.1734655582</v>
      </c>
      <c r="O5" s="383">
        <f t="shared" si="6"/>
        <v>0.9456188622</v>
      </c>
      <c r="P5" s="387">
        <f t="shared" si="7"/>
        <v>0</v>
      </c>
      <c r="Q5" s="387">
        <f t="shared" si="8"/>
        <v>-0.2205145505</v>
      </c>
      <c r="R5" s="383">
        <v>2092.81627463446</v>
      </c>
      <c r="S5" s="386">
        <f t="shared" si="9"/>
        <v>0.6070618033</v>
      </c>
      <c r="T5" s="383">
        <v>8.83916083916084</v>
      </c>
      <c r="U5" s="386">
        <f t="shared" si="10"/>
        <v>-0.4938246921</v>
      </c>
      <c r="V5" s="383">
        <v>7.63890654799746</v>
      </c>
      <c r="W5" s="386">
        <f t="shared" si="11"/>
        <v>0.1350182421</v>
      </c>
      <c r="X5" s="383">
        <v>11.9211697393516</v>
      </c>
      <c r="Y5" s="383">
        <f t="shared" si="12"/>
        <v>88.07883026</v>
      </c>
      <c r="Z5" s="386">
        <f t="shared" si="13"/>
        <v>0.5298158473</v>
      </c>
      <c r="AA5" s="388">
        <f t="shared" si="14"/>
        <v>0.08325826876</v>
      </c>
      <c r="AB5" s="389" t="s">
        <v>144</v>
      </c>
      <c r="AC5" s="389" t="s">
        <v>145</v>
      </c>
      <c r="AD5" s="390">
        <v>39325.0</v>
      </c>
      <c r="AE5" s="391" t="s">
        <v>146</v>
      </c>
      <c r="AF5" s="383">
        <v>73.744437380801</v>
      </c>
      <c r="AG5" s="392">
        <f t="shared" si="15"/>
        <v>31.43634141</v>
      </c>
      <c r="AH5" s="382">
        <f t="shared" si="16"/>
        <v>31.43634141</v>
      </c>
      <c r="AI5" s="383">
        <v>0.0</v>
      </c>
      <c r="AJ5" s="392">
        <f t="shared" si="17"/>
        <v>0</v>
      </c>
      <c r="AK5" s="382">
        <f t="shared" si="18"/>
        <v>0</v>
      </c>
      <c r="AL5" s="392">
        <v>0.0</v>
      </c>
      <c r="AM5" s="392">
        <f t="shared" si="19"/>
        <v>9.979790923</v>
      </c>
      <c r="AN5" s="382">
        <f t="shared" si="20"/>
        <v>9.979790923</v>
      </c>
      <c r="AO5" s="383">
        <v>150.031786395423</v>
      </c>
      <c r="AP5" s="392">
        <f t="shared" si="21"/>
        <v>123.2504179</v>
      </c>
      <c r="AQ5" s="382">
        <f t="shared" si="22"/>
        <v>123.2504179</v>
      </c>
      <c r="AR5" s="393">
        <f t="shared" si="23"/>
        <v>46.25633093</v>
      </c>
      <c r="AS5" s="382" t="s">
        <v>144</v>
      </c>
      <c r="AT5" s="382" t="s">
        <v>145</v>
      </c>
      <c r="AU5" s="382" t="str">
        <f>RH!I19</f>
        <v>Sul Fronteira</v>
      </c>
      <c r="AV5" s="394">
        <v>14263.0</v>
      </c>
      <c r="AW5" s="392">
        <v>100.0</v>
      </c>
      <c r="AX5" s="382">
        <f t="shared" si="24"/>
        <v>0.5453197569</v>
      </c>
      <c r="AY5" s="383">
        <v>78.96</v>
      </c>
      <c r="AZ5" s="382">
        <f t="shared" si="25"/>
        <v>-1.059130952</v>
      </c>
      <c r="BA5" s="383">
        <v>1.32</v>
      </c>
      <c r="BB5" s="382">
        <f t="shared" si="26"/>
        <v>-0.2997781364</v>
      </c>
      <c r="BC5" s="392">
        <v>1.03750794659886</v>
      </c>
      <c r="BD5" s="382">
        <f t="shared" si="27"/>
        <v>-0.7205901714</v>
      </c>
      <c r="BE5" s="383">
        <v>18.0</v>
      </c>
      <c r="BF5" s="383">
        <f t="shared" si="28"/>
        <v>0.4577240941</v>
      </c>
      <c r="BG5" s="382">
        <f t="shared" si="29"/>
        <v>-0.1097353859</v>
      </c>
      <c r="BH5" s="395">
        <f t="shared" si="30"/>
        <v>-0.3139331747</v>
      </c>
      <c r="BI5" s="382" t="s">
        <v>144</v>
      </c>
      <c r="BJ5" s="382" t="s">
        <v>145</v>
      </c>
      <c r="BK5" s="382" t="str">
        <f>Equip.!J22</f>
        <v>Sul Fronteira</v>
      </c>
      <c r="BL5" s="394">
        <v>39325.0</v>
      </c>
      <c r="BM5" s="392">
        <v>2.0</v>
      </c>
      <c r="BN5" s="396">
        <f t="shared" si="64"/>
        <v>5.085823268</v>
      </c>
      <c r="BO5" s="397">
        <f t="shared" si="31"/>
        <v>4.490905916</v>
      </c>
      <c r="BP5" s="398">
        <f t="shared" si="32"/>
        <v>-1.04088984</v>
      </c>
      <c r="BQ5" s="396">
        <v>1.0</v>
      </c>
      <c r="BR5" s="396">
        <f t="shared" si="33"/>
        <v>2.542911634</v>
      </c>
      <c r="BS5" s="397">
        <f t="shared" si="34"/>
        <v>1.995958185</v>
      </c>
      <c r="BT5" s="398">
        <f t="shared" si="35"/>
        <v>0.8241108542</v>
      </c>
      <c r="BU5" s="396">
        <v>1.0</v>
      </c>
      <c r="BV5" s="396">
        <f t="shared" si="36"/>
        <v>2.542911634</v>
      </c>
      <c r="BW5" s="399">
        <f t="shared" si="37"/>
        <v>0.9979790923</v>
      </c>
      <c r="BX5" s="398">
        <f t="shared" si="38"/>
        <v>-1.007207528</v>
      </c>
      <c r="BY5" s="396">
        <v>0.0</v>
      </c>
      <c r="BZ5" s="396">
        <f t="shared" si="39"/>
        <v>0</v>
      </c>
      <c r="CA5" s="397">
        <f t="shared" si="40"/>
        <v>3.492926823</v>
      </c>
      <c r="CB5" s="398">
        <f t="shared" si="41"/>
        <v>-0.2861988303</v>
      </c>
      <c r="CC5" s="400">
        <v>1.0</v>
      </c>
      <c r="CD5" s="396">
        <f t="shared" si="42"/>
        <v>2.542911634</v>
      </c>
      <c r="CE5" s="397">
        <f t="shared" si="43"/>
        <v>1.995958185</v>
      </c>
      <c r="CF5" s="398">
        <f t="shared" si="44"/>
        <v>0.8241108542</v>
      </c>
      <c r="CG5" s="392">
        <v>0.0</v>
      </c>
      <c r="CH5" s="396">
        <f t="shared" si="45"/>
        <v>0</v>
      </c>
      <c r="CI5" s="397">
        <f t="shared" si="46"/>
        <v>0.9979790923</v>
      </c>
      <c r="CJ5" s="398">
        <f t="shared" si="47"/>
        <v>-0.8934287016</v>
      </c>
      <c r="CK5" s="392">
        <v>0.0</v>
      </c>
      <c r="CL5" s="396">
        <f t="shared" si="48"/>
        <v>0</v>
      </c>
      <c r="CM5" s="397">
        <f t="shared" si="49"/>
        <v>1.496968639</v>
      </c>
      <c r="CN5" s="398">
        <f t="shared" si="50"/>
        <v>-1.023402004</v>
      </c>
      <c r="CO5" s="401">
        <v>20.0</v>
      </c>
      <c r="CP5" s="402">
        <f t="shared" si="51"/>
        <v>50.85823268</v>
      </c>
      <c r="CQ5" s="403">
        <f t="shared" si="52"/>
        <v>38.9211846</v>
      </c>
      <c r="CR5" s="398">
        <f t="shared" si="53"/>
        <v>0.1614323501</v>
      </c>
      <c r="CS5" s="404">
        <f t="shared" si="54"/>
        <v>-0.4378919859</v>
      </c>
      <c r="CT5" s="396">
        <v>6.447188</v>
      </c>
      <c r="CU5" s="396">
        <v>72.2360765</v>
      </c>
      <c r="CV5" s="405">
        <f t="shared" si="55"/>
        <v>39.34163225</v>
      </c>
      <c r="CW5" s="382" t="s">
        <v>144</v>
      </c>
      <c r="CX5" s="382" t="s">
        <v>145</v>
      </c>
      <c r="CY5" s="406" t="s">
        <v>146</v>
      </c>
      <c r="CZ5" s="394">
        <v>39325.0</v>
      </c>
      <c r="DA5" s="396">
        <v>38.0</v>
      </c>
      <c r="DB5" s="400">
        <f t="shared" si="56"/>
        <v>96.63064209</v>
      </c>
      <c r="DC5" s="398">
        <f t="shared" si="57"/>
        <v>-2.137447061</v>
      </c>
      <c r="DD5" s="396">
        <v>256.4430631</v>
      </c>
      <c r="DE5" s="398">
        <f t="shared" si="58"/>
        <v>1.019087291</v>
      </c>
      <c r="DF5" s="400">
        <v>112.9154897</v>
      </c>
      <c r="DG5" s="398">
        <f t="shared" si="59"/>
        <v>-0.2765207154</v>
      </c>
      <c r="DH5" s="407">
        <f t="shared" si="60"/>
        <v>0.1851906533</v>
      </c>
      <c r="DI5" s="396">
        <v>792.34</v>
      </c>
      <c r="DJ5" s="398">
        <f t="shared" si="61"/>
        <v>792.34</v>
      </c>
      <c r="DK5" s="388">
        <f t="shared" si="62"/>
        <v>792.34</v>
      </c>
    </row>
    <row r="6">
      <c r="A6" s="381" t="s">
        <v>147</v>
      </c>
      <c r="B6" s="382" t="s">
        <v>130</v>
      </c>
      <c r="C6" s="382" t="s">
        <v>136</v>
      </c>
      <c r="D6" s="382" t="str">
        <f>Neces.!I20</f>
        <v>Baixo Pantanal</v>
      </c>
      <c r="E6" s="383">
        <v>721.039758894042</v>
      </c>
      <c r="F6" s="384">
        <f t="shared" si="1"/>
        <v>0.9409133428</v>
      </c>
      <c r="G6" s="385">
        <f t="shared" si="63"/>
        <v>26997.21438</v>
      </c>
      <c r="H6" s="385">
        <v>24114.0</v>
      </c>
      <c r="I6" s="383">
        <f t="shared" si="2"/>
        <v>4.382269257</v>
      </c>
      <c r="J6" s="386">
        <f t="shared" si="3"/>
        <v>-0.4083538611</v>
      </c>
      <c r="K6" s="383">
        <v>0.124917047</v>
      </c>
      <c r="L6" s="386">
        <f t="shared" si="4"/>
        <v>2.327416262</v>
      </c>
      <c r="M6" s="383">
        <v>0.246437912</v>
      </c>
      <c r="N6" s="386">
        <f t="shared" si="5"/>
        <v>-0.1122268266</v>
      </c>
      <c r="O6" s="383">
        <f t="shared" si="6"/>
        <v>0.9456188622</v>
      </c>
      <c r="P6" s="387">
        <f t="shared" si="7"/>
        <v>0</v>
      </c>
      <c r="Q6" s="387">
        <f t="shared" si="8"/>
        <v>-0.2205145505</v>
      </c>
      <c r="R6" s="383">
        <v>2255.95089989218</v>
      </c>
      <c r="S6" s="386">
        <f t="shared" si="9"/>
        <v>0.8160646546</v>
      </c>
      <c r="T6" s="383">
        <v>11.3212241851207</v>
      </c>
      <c r="U6" s="386">
        <f t="shared" si="10"/>
        <v>0.6011067561</v>
      </c>
      <c r="V6" s="383">
        <v>7.1949904619723</v>
      </c>
      <c r="W6" s="386">
        <f t="shared" si="11"/>
        <v>-0.3020963362</v>
      </c>
      <c r="X6" s="383">
        <v>8.83719001409969</v>
      </c>
      <c r="Y6" s="383">
        <f t="shared" si="12"/>
        <v>91.16280999</v>
      </c>
      <c r="Z6" s="386">
        <f t="shared" si="13"/>
        <v>0.8492832332</v>
      </c>
      <c r="AA6" s="388">
        <f t="shared" si="14"/>
        <v>0.5062486257</v>
      </c>
      <c r="AB6" s="389" t="s">
        <v>147</v>
      </c>
      <c r="AC6" s="389" t="s">
        <v>130</v>
      </c>
      <c r="AD6" s="390">
        <v>24114.0</v>
      </c>
      <c r="AE6" s="391" t="s">
        <v>132</v>
      </c>
      <c r="AF6" s="383">
        <v>4.14696856597827</v>
      </c>
      <c r="AG6" s="392">
        <f t="shared" si="15"/>
        <v>30.15308489</v>
      </c>
      <c r="AH6" s="382">
        <f t="shared" si="16"/>
        <v>30.15308489</v>
      </c>
      <c r="AI6" s="383">
        <v>0.0</v>
      </c>
      <c r="AJ6" s="392">
        <f t="shared" si="17"/>
        <v>0</v>
      </c>
      <c r="AK6" s="382">
        <f t="shared" si="18"/>
        <v>0</v>
      </c>
      <c r="AL6" s="392">
        <v>0.0</v>
      </c>
      <c r="AM6" s="392">
        <f t="shared" si="19"/>
        <v>7.731560229</v>
      </c>
      <c r="AN6" s="382">
        <f t="shared" si="20"/>
        <v>7.731560229</v>
      </c>
      <c r="AO6" s="383">
        <v>99.5272455834785</v>
      </c>
      <c r="AP6" s="392">
        <f t="shared" si="21"/>
        <v>156.1775166</v>
      </c>
      <c r="AQ6" s="382">
        <f t="shared" si="22"/>
        <v>156.1775166</v>
      </c>
      <c r="AR6" s="393">
        <f t="shared" si="23"/>
        <v>55.20334003</v>
      </c>
      <c r="AS6" s="382" t="s">
        <v>147</v>
      </c>
      <c r="AT6" s="382" t="s">
        <v>130</v>
      </c>
      <c r="AU6" s="382" t="str">
        <f>RH!I20</f>
        <v>Baixo Pantanal</v>
      </c>
      <c r="AV6" s="394">
        <v>12846.0</v>
      </c>
      <c r="AW6" s="392">
        <v>100.0</v>
      </c>
      <c r="AX6" s="382">
        <f t="shared" si="24"/>
        <v>0.5453197569</v>
      </c>
      <c r="AY6" s="383">
        <v>100.0</v>
      </c>
      <c r="AZ6" s="382">
        <f t="shared" si="25"/>
        <v>0.5821872744</v>
      </c>
      <c r="BA6" s="383">
        <v>0.71</v>
      </c>
      <c r="BB6" s="382">
        <f t="shared" si="26"/>
        <v>-1.106383853</v>
      </c>
      <c r="BC6" s="392">
        <v>1.03259517292859</v>
      </c>
      <c r="BD6" s="382">
        <f t="shared" si="27"/>
        <v>-0.7286214807</v>
      </c>
      <c r="BE6" s="383">
        <v>12.0</v>
      </c>
      <c r="BF6" s="383">
        <f t="shared" si="28"/>
        <v>0.4976362279</v>
      </c>
      <c r="BG6" s="382">
        <f t="shared" si="29"/>
        <v>-0.006250388235</v>
      </c>
      <c r="BH6" s="395">
        <f t="shared" si="30"/>
        <v>-0.3838439602</v>
      </c>
      <c r="BI6" s="382" t="s">
        <v>147</v>
      </c>
      <c r="BJ6" s="382" t="s">
        <v>130</v>
      </c>
      <c r="BK6" s="382" t="str">
        <f>Equip.!J23</f>
        <v>Baixo Pantanal</v>
      </c>
      <c r="BL6" s="394">
        <v>24114.0</v>
      </c>
      <c r="BM6" s="392">
        <v>1.0</v>
      </c>
      <c r="BN6" s="396">
        <f t="shared" si="64"/>
        <v>4.146968566</v>
      </c>
      <c r="BO6" s="397">
        <f t="shared" si="31"/>
        <v>3.865780114</v>
      </c>
      <c r="BP6" s="398">
        <f t="shared" si="32"/>
        <v>-1.523317879</v>
      </c>
      <c r="BQ6" s="396">
        <v>1.0</v>
      </c>
      <c r="BR6" s="396">
        <f t="shared" si="33"/>
        <v>4.146968566</v>
      </c>
      <c r="BS6" s="397">
        <f t="shared" si="34"/>
        <v>3.092624092</v>
      </c>
      <c r="BT6" s="398">
        <f t="shared" si="35"/>
        <v>2.741649951</v>
      </c>
      <c r="BU6" s="396">
        <v>1.0</v>
      </c>
      <c r="BV6" s="396">
        <f t="shared" si="36"/>
        <v>4.146968566</v>
      </c>
      <c r="BW6" s="399">
        <f t="shared" si="37"/>
        <v>1.546312046</v>
      </c>
      <c r="BX6" s="398">
        <f t="shared" si="38"/>
        <v>-0.7448283407</v>
      </c>
      <c r="BY6" s="396">
        <v>0.0</v>
      </c>
      <c r="BZ6" s="396">
        <f t="shared" si="39"/>
        <v>0</v>
      </c>
      <c r="CA6" s="397">
        <f t="shared" si="40"/>
        <v>2.319468069</v>
      </c>
      <c r="CB6" s="398">
        <f t="shared" si="41"/>
        <v>-0.6206088067</v>
      </c>
      <c r="CC6" s="400">
        <v>1.0</v>
      </c>
      <c r="CD6" s="396">
        <f t="shared" si="42"/>
        <v>4.146968566</v>
      </c>
      <c r="CE6" s="397">
        <f t="shared" si="43"/>
        <v>3.092624092</v>
      </c>
      <c r="CF6" s="398">
        <f t="shared" si="44"/>
        <v>2.741649951</v>
      </c>
      <c r="CG6" s="392">
        <v>0.0</v>
      </c>
      <c r="CH6" s="396">
        <f t="shared" si="45"/>
        <v>0</v>
      </c>
      <c r="CI6" s="397">
        <f t="shared" si="46"/>
        <v>1.546312046</v>
      </c>
      <c r="CJ6" s="398">
        <f t="shared" si="47"/>
        <v>-0.6219082656</v>
      </c>
      <c r="CK6" s="392">
        <v>0.0</v>
      </c>
      <c r="CL6" s="396">
        <f t="shared" si="48"/>
        <v>0</v>
      </c>
      <c r="CM6" s="397">
        <f t="shared" si="49"/>
        <v>3.092624092</v>
      </c>
      <c r="CN6" s="398">
        <f t="shared" si="50"/>
        <v>-0.4877694696</v>
      </c>
      <c r="CO6" s="401">
        <v>4.0</v>
      </c>
      <c r="CP6" s="402">
        <f t="shared" si="51"/>
        <v>16.58787426</v>
      </c>
      <c r="CQ6" s="403">
        <f t="shared" si="52"/>
        <v>27.83361682</v>
      </c>
      <c r="CR6" s="398">
        <f t="shared" si="53"/>
        <v>-0.9673224398</v>
      </c>
      <c r="CS6" s="404">
        <f t="shared" si="54"/>
        <v>-0.2601506631</v>
      </c>
      <c r="CT6" s="396">
        <v>11.38614</v>
      </c>
      <c r="CU6" s="396">
        <v>84.1940532</v>
      </c>
      <c r="CV6" s="405">
        <f t="shared" si="55"/>
        <v>47.7900966</v>
      </c>
      <c r="CW6" s="382" t="s">
        <v>147</v>
      </c>
      <c r="CX6" s="382" t="s">
        <v>130</v>
      </c>
      <c r="CY6" s="406" t="s">
        <v>132</v>
      </c>
      <c r="CZ6" s="394">
        <v>24114.0</v>
      </c>
      <c r="DA6" s="396">
        <v>2.0</v>
      </c>
      <c r="DB6" s="400">
        <f t="shared" si="56"/>
        <v>8.293937132</v>
      </c>
      <c r="DC6" s="398">
        <f t="shared" si="57"/>
        <v>1.181681426</v>
      </c>
      <c r="DD6" s="396">
        <v>160.209339</v>
      </c>
      <c r="DE6" s="398">
        <f t="shared" si="58"/>
        <v>-0.04295702847</v>
      </c>
      <c r="DF6" s="400">
        <v>160.209339</v>
      </c>
      <c r="DG6" s="398">
        <f t="shared" si="59"/>
        <v>0.2531323701</v>
      </c>
      <c r="DH6" s="407">
        <f t="shared" si="60"/>
        <v>0.1979425765</v>
      </c>
      <c r="DI6" s="396">
        <v>680.02</v>
      </c>
      <c r="DJ6" s="398">
        <f t="shared" si="61"/>
        <v>680.02</v>
      </c>
      <c r="DK6" s="388">
        <f t="shared" si="62"/>
        <v>680.02</v>
      </c>
    </row>
    <row r="7">
      <c r="A7" s="381" t="s">
        <v>150</v>
      </c>
      <c r="B7" s="382" t="s">
        <v>151</v>
      </c>
      <c r="C7" s="382" t="s">
        <v>148</v>
      </c>
      <c r="D7" s="382" t="str">
        <f>Neces.!I21</f>
        <v>Sudeste</v>
      </c>
      <c r="E7" s="383">
        <v>448.056522040586</v>
      </c>
      <c r="F7" s="384">
        <f t="shared" si="1"/>
        <v>-1.595189956</v>
      </c>
      <c r="G7" s="385">
        <f t="shared" si="63"/>
        <v>8568.038553</v>
      </c>
      <c r="H7" s="385">
        <v>7653.0</v>
      </c>
      <c r="I7" s="383">
        <f t="shared" si="2"/>
        <v>3.883831713</v>
      </c>
      <c r="J7" s="386">
        <f t="shared" si="3"/>
        <v>0.7725716481</v>
      </c>
      <c r="K7" s="383">
        <v>0.085083174</v>
      </c>
      <c r="L7" s="386">
        <f t="shared" si="4"/>
        <v>-0.02698595067</v>
      </c>
      <c r="M7" s="383">
        <v>0.237251159</v>
      </c>
      <c r="N7" s="386">
        <f t="shared" si="5"/>
        <v>-0.5039427151</v>
      </c>
      <c r="O7" s="383">
        <f t="shared" si="6"/>
        <v>0.9456188622</v>
      </c>
      <c r="P7" s="387">
        <f t="shared" si="7"/>
        <v>0</v>
      </c>
      <c r="Q7" s="387">
        <f t="shared" si="8"/>
        <v>-0.2205145505</v>
      </c>
      <c r="R7" s="383">
        <v>1894.68182412126</v>
      </c>
      <c r="S7" s="386">
        <f t="shared" si="9"/>
        <v>0.353218298</v>
      </c>
      <c r="T7" s="383">
        <v>11.2766235463217</v>
      </c>
      <c r="U7" s="386">
        <f t="shared" si="10"/>
        <v>0.5814317377</v>
      </c>
      <c r="V7" s="383">
        <v>6.0891153795897</v>
      </c>
      <c r="W7" s="386">
        <f t="shared" si="11"/>
        <v>-1.391027635</v>
      </c>
      <c r="X7" s="383">
        <v>13.4587743368614</v>
      </c>
      <c r="Y7" s="383">
        <f t="shared" si="12"/>
        <v>86.54122566</v>
      </c>
      <c r="Z7" s="386">
        <f t="shared" si="13"/>
        <v>0.370536421</v>
      </c>
      <c r="AA7" s="388">
        <f t="shared" si="14"/>
        <v>-0.307080926</v>
      </c>
      <c r="AB7" s="389" t="s">
        <v>150</v>
      </c>
      <c r="AC7" s="389" t="s">
        <v>151</v>
      </c>
      <c r="AD7" s="390">
        <v>7653.0</v>
      </c>
      <c r="AE7" s="391" t="s">
        <v>152</v>
      </c>
      <c r="AF7" s="383">
        <v>52.2670848033451</v>
      </c>
      <c r="AG7" s="392">
        <f t="shared" si="15"/>
        <v>45.68456565</v>
      </c>
      <c r="AH7" s="382">
        <f t="shared" si="16"/>
        <v>45.68456565</v>
      </c>
      <c r="AI7" s="383">
        <v>0.0</v>
      </c>
      <c r="AJ7" s="392">
        <f t="shared" si="17"/>
        <v>0</v>
      </c>
      <c r="AK7" s="382">
        <f t="shared" si="18"/>
        <v>0</v>
      </c>
      <c r="AL7" s="392">
        <v>0.0</v>
      </c>
      <c r="AM7" s="392">
        <f t="shared" si="19"/>
        <v>8.785493393</v>
      </c>
      <c r="AN7" s="382">
        <f t="shared" si="20"/>
        <v>8.785493393</v>
      </c>
      <c r="AO7" s="383">
        <v>104.53416960669</v>
      </c>
      <c r="AP7" s="392">
        <f t="shared" si="21"/>
        <v>137.9322463</v>
      </c>
      <c r="AQ7" s="382">
        <f t="shared" si="22"/>
        <v>137.9322463</v>
      </c>
      <c r="AR7" s="393">
        <f t="shared" si="23"/>
        <v>53.15223503</v>
      </c>
      <c r="AS7" s="382" t="s">
        <v>150</v>
      </c>
      <c r="AT7" s="382" t="s">
        <v>151</v>
      </c>
      <c r="AU7" s="382" t="str">
        <f>RH!I21</f>
        <v>Sudeste</v>
      </c>
      <c r="AV7" s="394">
        <v>3374.0</v>
      </c>
      <c r="AW7" s="392">
        <v>100.0</v>
      </c>
      <c r="AX7" s="382">
        <f t="shared" si="24"/>
        <v>0.5453197569</v>
      </c>
      <c r="AY7" s="383">
        <v>100.0</v>
      </c>
      <c r="AZ7" s="382">
        <f t="shared" si="25"/>
        <v>0.5821872744</v>
      </c>
      <c r="BA7" s="383">
        <v>1.56</v>
      </c>
      <c r="BB7" s="382">
        <f t="shared" si="26"/>
        <v>0.01757493262</v>
      </c>
      <c r="BC7" s="392">
        <v>1.53534561609826</v>
      </c>
      <c r="BD7" s="382">
        <f t="shared" si="27"/>
        <v>0.09326541975</v>
      </c>
      <c r="BE7" s="383">
        <v>1.0</v>
      </c>
      <c r="BF7" s="383">
        <f t="shared" si="28"/>
        <v>0.130667712</v>
      </c>
      <c r="BG7" s="382">
        <f t="shared" si="29"/>
        <v>-0.9577338685</v>
      </c>
      <c r="BH7" s="395">
        <f t="shared" si="30"/>
        <v>0.1047613977</v>
      </c>
      <c r="BI7" s="382" t="s">
        <v>150</v>
      </c>
      <c r="BJ7" s="382" t="s">
        <v>151</v>
      </c>
      <c r="BK7" s="382" t="str">
        <f>Equip.!J24</f>
        <v>Sudeste</v>
      </c>
      <c r="BL7" s="394">
        <v>7653.0</v>
      </c>
      <c r="BM7" s="392">
        <v>1.0</v>
      </c>
      <c r="BN7" s="396">
        <f t="shared" si="64"/>
        <v>13.0667712</v>
      </c>
      <c r="BO7" s="397">
        <f t="shared" si="31"/>
        <v>6.149845375</v>
      </c>
      <c r="BP7" s="398">
        <f t="shared" si="32"/>
        <v>0.2393627229</v>
      </c>
      <c r="BQ7" s="396">
        <v>0.0</v>
      </c>
      <c r="BR7" s="396">
        <f t="shared" si="33"/>
        <v>0</v>
      </c>
      <c r="BS7" s="397">
        <f t="shared" si="34"/>
        <v>0.8785493393</v>
      </c>
      <c r="BT7" s="398">
        <f t="shared" si="35"/>
        <v>-1.129697626</v>
      </c>
      <c r="BU7" s="396">
        <v>0.0</v>
      </c>
      <c r="BV7" s="396">
        <f t="shared" si="36"/>
        <v>0</v>
      </c>
      <c r="BW7" s="399">
        <f t="shared" si="37"/>
        <v>1.757098679</v>
      </c>
      <c r="BX7" s="398">
        <f t="shared" si="38"/>
        <v>-0.6439662184</v>
      </c>
      <c r="BY7" s="396">
        <v>0.0</v>
      </c>
      <c r="BZ7" s="396">
        <f t="shared" si="39"/>
        <v>0</v>
      </c>
      <c r="CA7" s="397">
        <f t="shared" si="40"/>
        <v>4.392746697</v>
      </c>
      <c r="CB7" s="398">
        <f t="shared" si="41"/>
        <v>-0.02976992606</v>
      </c>
      <c r="CC7" s="400">
        <v>0.0</v>
      </c>
      <c r="CD7" s="396">
        <f t="shared" si="42"/>
        <v>0</v>
      </c>
      <c r="CE7" s="397">
        <f t="shared" si="43"/>
        <v>0.8785493393</v>
      </c>
      <c r="CF7" s="398">
        <f t="shared" si="44"/>
        <v>-1.129697626</v>
      </c>
      <c r="CG7" s="392">
        <v>0.0</v>
      </c>
      <c r="CH7" s="396">
        <f t="shared" si="45"/>
        <v>0</v>
      </c>
      <c r="CI7" s="397">
        <f t="shared" si="46"/>
        <v>7.028394715</v>
      </c>
      <c r="CJ7" s="398">
        <f t="shared" si="47"/>
        <v>2.092678679</v>
      </c>
      <c r="CK7" s="392">
        <v>0.0</v>
      </c>
      <c r="CL7" s="396">
        <f t="shared" si="48"/>
        <v>0</v>
      </c>
      <c r="CM7" s="397">
        <f t="shared" si="49"/>
        <v>8.785493393</v>
      </c>
      <c r="CN7" s="398">
        <f t="shared" si="50"/>
        <v>1.423223286</v>
      </c>
      <c r="CO7" s="401">
        <v>4.0</v>
      </c>
      <c r="CP7" s="402">
        <f t="shared" si="51"/>
        <v>52.2670848</v>
      </c>
      <c r="CQ7" s="403">
        <f t="shared" si="52"/>
        <v>35.14197357</v>
      </c>
      <c r="CR7" s="398">
        <f t="shared" si="53"/>
        <v>-0.2233050996</v>
      </c>
      <c r="CS7" s="404">
        <f t="shared" si="54"/>
        <v>0.2842453013</v>
      </c>
      <c r="CT7" s="396">
        <v>7.936508</v>
      </c>
      <c r="CU7" s="396">
        <v>78.6423841</v>
      </c>
      <c r="CV7" s="405">
        <f t="shared" si="55"/>
        <v>43.28944605</v>
      </c>
      <c r="CW7" s="382" t="s">
        <v>150</v>
      </c>
      <c r="CX7" s="382" t="s">
        <v>151</v>
      </c>
      <c r="CY7" s="406" t="s">
        <v>152</v>
      </c>
      <c r="CZ7" s="394">
        <v>7653.0</v>
      </c>
      <c r="DA7" s="396">
        <v>2.0</v>
      </c>
      <c r="DB7" s="400">
        <f t="shared" si="56"/>
        <v>26.1335424</v>
      </c>
      <c r="DC7" s="398">
        <f t="shared" si="57"/>
        <v>0.5113831389</v>
      </c>
      <c r="DD7" s="396">
        <v>200.1182792</v>
      </c>
      <c r="DE7" s="398">
        <f t="shared" si="58"/>
        <v>0.3974817433</v>
      </c>
      <c r="DF7" s="400">
        <v>66.94275954</v>
      </c>
      <c r="DG7" s="398">
        <f t="shared" si="59"/>
        <v>-0.7913783288</v>
      </c>
      <c r="DH7" s="407">
        <f t="shared" si="60"/>
        <v>-0.066672146</v>
      </c>
      <c r="DI7" s="396">
        <v>1083.25</v>
      </c>
      <c r="DJ7" s="398">
        <f t="shared" si="61"/>
        <v>1083.25</v>
      </c>
      <c r="DK7" s="388">
        <f t="shared" si="62"/>
        <v>1083.25</v>
      </c>
    </row>
    <row r="8">
      <c r="A8" s="381" t="s">
        <v>154</v>
      </c>
      <c r="B8" s="382" t="s">
        <v>151</v>
      </c>
      <c r="C8" s="382" t="s">
        <v>148</v>
      </c>
      <c r="D8" s="382" t="str">
        <f>Neces.!I22</f>
        <v>Sudeste</v>
      </c>
      <c r="E8" s="383">
        <v>599.995611913085</v>
      </c>
      <c r="F8" s="384">
        <f t="shared" si="1"/>
        <v>-0.183626259</v>
      </c>
      <c r="G8" s="385">
        <f t="shared" si="63"/>
        <v>12011.82355</v>
      </c>
      <c r="H8" s="385">
        <v>10729.0</v>
      </c>
      <c r="I8" s="383">
        <f t="shared" si="2"/>
        <v>4.030559245</v>
      </c>
      <c r="J8" s="386">
        <f t="shared" si="3"/>
        <v>0.4249367483</v>
      </c>
      <c r="K8" s="383">
        <v>0.086102719</v>
      </c>
      <c r="L8" s="386">
        <f t="shared" si="4"/>
        <v>0.03327479787</v>
      </c>
      <c r="M8" s="383">
        <v>0.243468989</v>
      </c>
      <c r="N8" s="386">
        <f t="shared" si="5"/>
        <v>-0.2388193572</v>
      </c>
      <c r="O8" s="383">
        <f t="shared" si="6"/>
        <v>0.9456188622</v>
      </c>
      <c r="P8" s="387">
        <f t="shared" si="7"/>
        <v>0</v>
      </c>
      <c r="Q8" s="387">
        <f t="shared" si="8"/>
        <v>-0.2205145505</v>
      </c>
      <c r="R8" s="383">
        <v>2162.36368720291</v>
      </c>
      <c r="S8" s="386">
        <f t="shared" si="9"/>
        <v>0.6961637184</v>
      </c>
      <c r="T8" s="383">
        <v>10.2805480473483</v>
      </c>
      <c r="U8" s="386">
        <f t="shared" si="10"/>
        <v>0.1420253904</v>
      </c>
      <c r="V8" s="383">
        <v>6.92515611893</v>
      </c>
      <c r="W8" s="386">
        <f t="shared" si="11"/>
        <v>-0.5677963835</v>
      </c>
      <c r="X8" s="383">
        <v>34.607139528381</v>
      </c>
      <c r="Y8" s="383">
        <f t="shared" si="12"/>
        <v>65.39286047</v>
      </c>
      <c r="Z8" s="386">
        <f t="shared" si="13"/>
        <v>-1.820208508</v>
      </c>
      <c r="AA8" s="388">
        <f t="shared" si="14"/>
        <v>-0.1925819716</v>
      </c>
      <c r="AB8" s="389" t="s">
        <v>154</v>
      </c>
      <c r="AC8" s="389" t="s">
        <v>151</v>
      </c>
      <c r="AD8" s="390">
        <v>10729.0</v>
      </c>
      <c r="AE8" s="391" t="s">
        <v>152</v>
      </c>
      <c r="AF8" s="383">
        <v>121.166930748439</v>
      </c>
      <c r="AG8" s="392">
        <f t="shared" si="15"/>
        <v>45.68456565</v>
      </c>
      <c r="AH8" s="382">
        <f t="shared" si="16"/>
        <v>45.68456565</v>
      </c>
      <c r="AI8" s="383">
        <v>0.0</v>
      </c>
      <c r="AJ8" s="392">
        <f t="shared" si="17"/>
        <v>0</v>
      </c>
      <c r="AK8" s="382">
        <f t="shared" si="18"/>
        <v>0</v>
      </c>
      <c r="AL8" s="392">
        <v>0.0</v>
      </c>
      <c r="AM8" s="392">
        <f t="shared" si="19"/>
        <v>8.785493393</v>
      </c>
      <c r="AN8" s="382">
        <f t="shared" si="20"/>
        <v>8.785493393</v>
      </c>
      <c r="AO8" s="383">
        <v>130.487463882934</v>
      </c>
      <c r="AP8" s="392">
        <f t="shared" si="21"/>
        <v>137.9322463</v>
      </c>
      <c r="AQ8" s="382">
        <f t="shared" si="22"/>
        <v>137.9322463</v>
      </c>
      <c r="AR8" s="393">
        <f t="shared" si="23"/>
        <v>53.15223503</v>
      </c>
      <c r="AS8" s="382" t="s">
        <v>154</v>
      </c>
      <c r="AT8" s="382" t="s">
        <v>151</v>
      </c>
      <c r="AU8" s="382" t="str">
        <f>RH!I22</f>
        <v>Sudeste</v>
      </c>
      <c r="AV8" s="394">
        <v>5765.0</v>
      </c>
      <c r="AW8" s="392">
        <v>100.0</v>
      </c>
      <c r="AX8" s="382">
        <f t="shared" si="24"/>
        <v>0.5453197569</v>
      </c>
      <c r="AY8" s="383">
        <v>100.0</v>
      </c>
      <c r="AZ8" s="382">
        <f t="shared" si="25"/>
        <v>0.5821872744</v>
      </c>
      <c r="BA8" s="383">
        <v>0.53</v>
      </c>
      <c r="BB8" s="382">
        <f t="shared" si="26"/>
        <v>-1.344398655</v>
      </c>
      <c r="BC8" s="392">
        <v>0.978655979122006</v>
      </c>
      <c r="BD8" s="382">
        <f t="shared" si="27"/>
        <v>-0.8168002529</v>
      </c>
      <c r="BE8" s="383">
        <v>5.0</v>
      </c>
      <c r="BF8" s="383">
        <f t="shared" si="28"/>
        <v>0.4660266567</v>
      </c>
      <c r="BG8" s="382">
        <f t="shared" si="29"/>
        <v>-0.0882083315</v>
      </c>
      <c r="BH8" s="395">
        <f t="shared" si="30"/>
        <v>-0.4898978268</v>
      </c>
      <c r="BI8" s="382" t="s">
        <v>154</v>
      </c>
      <c r="BJ8" s="382" t="s">
        <v>151</v>
      </c>
      <c r="BK8" s="382" t="str">
        <f>Equip.!J25</f>
        <v>Sudeste</v>
      </c>
      <c r="BL8" s="394">
        <v>10729.0</v>
      </c>
      <c r="BM8" s="392">
        <v>1.0</v>
      </c>
      <c r="BN8" s="396">
        <f t="shared" si="64"/>
        <v>9.320533134</v>
      </c>
      <c r="BO8" s="397">
        <f t="shared" si="31"/>
        <v>6.149845375</v>
      </c>
      <c r="BP8" s="398">
        <f t="shared" si="32"/>
        <v>0.2393627229</v>
      </c>
      <c r="BQ8" s="396">
        <v>0.0</v>
      </c>
      <c r="BR8" s="396">
        <f t="shared" si="33"/>
        <v>0</v>
      </c>
      <c r="BS8" s="397">
        <f t="shared" si="34"/>
        <v>0.8785493393</v>
      </c>
      <c r="BT8" s="398">
        <f t="shared" si="35"/>
        <v>-1.129697626</v>
      </c>
      <c r="BU8" s="396">
        <v>0.0</v>
      </c>
      <c r="BV8" s="396">
        <f t="shared" si="36"/>
        <v>0</v>
      </c>
      <c r="BW8" s="399">
        <f t="shared" si="37"/>
        <v>1.757098679</v>
      </c>
      <c r="BX8" s="398">
        <f t="shared" si="38"/>
        <v>-0.6439662184</v>
      </c>
      <c r="BY8" s="396">
        <v>0.0</v>
      </c>
      <c r="BZ8" s="396">
        <f t="shared" si="39"/>
        <v>0</v>
      </c>
      <c r="CA8" s="397">
        <f t="shared" si="40"/>
        <v>4.392746697</v>
      </c>
      <c r="CB8" s="398">
        <f t="shared" si="41"/>
        <v>-0.02976992606</v>
      </c>
      <c r="CC8" s="400">
        <v>0.0</v>
      </c>
      <c r="CD8" s="396">
        <f t="shared" si="42"/>
        <v>0</v>
      </c>
      <c r="CE8" s="397">
        <f t="shared" si="43"/>
        <v>0.8785493393</v>
      </c>
      <c r="CF8" s="398">
        <f t="shared" si="44"/>
        <v>-1.129697626</v>
      </c>
      <c r="CG8" s="392">
        <v>0.0</v>
      </c>
      <c r="CH8" s="396">
        <f t="shared" si="45"/>
        <v>0</v>
      </c>
      <c r="CI8" s="397">
        <f t="shared" si="46"/>
        <v>7.028394715</v>
      </c>
      <c r="CJ8" s="398">
        <f t="shared" si="47"/>
        <v>2.092678679</v>
      </c>
      <c r="CK8" s="392">
        <v>0.0</v>
      </c>
      <c r="CL8" s="396">
        <f t="shared" si="48"/>
        <v>0</v>
      </c>
      <c r="CM8" s="397">
        <f t="shared" si="49"/>
        <v>8.785493393</v>
      </c>
      <c r="CN8" s="398">
        <f t="shared" si="50"/>
        <v>1.423223286</v>
      </c>
      <c r="CO8" s="401">
        <v>8.0</v>
      </c>
      <c r="CP8" s="402">
        <f t="shared" si="51"/>
        <v>74.56426508</v>
      </c>
      <c r="CQ8" s="403">
        <f t="shared" si="52"/>
        <v>35.14197357</v>
      </c>
      <c r="CR8" s="398">
        <f t="shared" si="53"/>
        <v>-0.2233050996</v>
      </c>
      <c r="CS8" s="404">
        <f t="shared" si="54"/>
        <v>0.2842453013</v>
      </c>
      <c r="CT8" s="396">
        <v>7.936508</v>
      </c>
      <c r="CU8" s="396">
        <v>78.6423841</v>
      </c>
      <c r="CV8" s="405">
        <f t="shared" si="55"/>
        <v>43.28944605</v>
      </c>
      <c r="CW8" s="382" t="s">
        <v>154</v>
      </c>
      <c r="CX8" s="382" t="s">
        <v>151</v>
      </c>
      <c r="CY8" s="406" t="s">
        <v>152</v>
      </c>
      <c r="CZ8" s="394">
        <v>10729.0</v>
      </c>
      <c r="DA8" s="396">
        <v>7.0</v>
      </c>
      <c r="DB8" s="400">
        <f t="shared" si="56"/>
        <v>65.24373194</v>
      </c>
      <c r="DC8" s="398">
        <f t="shared" si="57"/>
        <v>-0.9581276872</v>
      </c>
      <c r="DD8" s="396">
        <v>109.6375566</v>
      </c>
      <c r="DE8" s="398">
        <f t="shared" si="58"/>
        <v>-0.6010719174</v>
      </c>
      <c r="DF8" s="400">
        <v>66.53957312</v>
      </c>
      <c r="DG8" s="398">
        <f t="shared" si="59"/>
        <v>-0.7958936925</v>
      </c>
      <c r="DH8" s="407">
        <f t="shared" si="60"/>
        <v>-0.7147062044</v>
      </c>
      <c r="DI8" s="396">
        <v>1099.42</v>
      </c>
      <c r="DJ8" s="398">
        <f t="shared" si="61"/>
        <v>1099.42</v>
      </c>
      <c r="DK8" s="388">
        <f t="shared" si="62"/>
        <v>1099.42</v>
      </c>
    </row>
    <row r="9">
      <c r="A9" s="381" t="s">
        <v>157</v>
      </c>
      <c r="B9" s="382" t="s">
        <v>145</v>
      </c>
      <c r="C9" s="382" t="s">
        <v>148</v>
      </c>
      <c r="D9" s="382" t="str">
        <f>Neces.!I23</f>
        <v>Sul Fronteira</v>
      </c>
      <c r="E9" s="383">
        <v>664.325176692515</v>
      </c>
      <c r="F9" s="384">
        <f t="shared" si="1"/>
        <v>0.4140163777</v>
      </c>
      <c r="G9" s="385">
        <f t="shared" si="63"/>
        <v>10415.32244</v>
      </c>
      <c r="H9" s="385">
        <v>9303.0</v>
      </c>
      <c r="I9" s="383">
        <f t="shared" si="2"/>
        <v>3.968623021</v>
      </c>
      <c r="J9" s="386">
        <f t="shared" si="3"/>
        <v>0.5716794411</v>
      </c>
      <c r="K9" s="383">
        <v>0.085165755</v>
      </c>
      <c r="L9" s="386">
        <f t="shared" si="4"/>
        <v>-0.02210495682</v>
      </c>
      <c r="M9" s="383">
        <v>0.239200804</v>
      </c>
      <c r="N9" s="386">
        <f t="shared" si="5"/>
        <v>-0.4208113929</v>
      </c>
      <c r="O9" s="383">
        <f t="shared" si="6"/>
        <v>0.9456188622</v>
      </c>
      <c r="P9" s="387">
        <f t="shared" si="7"/>
        <v>0</v>
      </c>
      <c r="Q9" s="387">
        <f t="shared" si="8"/>
        <v>-0.2205145505</v>
      </c>
      <c r="R9" s="383">
        <v>1741.3737504031</v>
      </c>
      <c r="S9" s="386">
        <f t="shared" si="9"/>
        <v>0.1568049095</v>
      </c>
      <c r="T9" s="383">
        <v>9.41631731699452</v>
      </c>
      <c r="U9" s="386">
        <f t="shared" si="10"/>
        <v>-0.2392192731</v>
      </c>
      <c r="V9" s="383">
        <v>8.37364291088896</v>
      </c>
      <c r="W9" s="386">
        <f t="shared" si="11"/>
        <v>0.8584972633</v>
      </c>
      <c r="X9" s="383">
        <v>5.83682683005482</v>
      </c>
      <c r="Y9" s="383">
        <f t="shared" si="12"/>
        <v>94.16317317</v>
      </c>
      <c r="Z9" s="386">
        <f t="shared" si="13"/>
        <v>1.160088838</v>
      </c>
      <c r="AA9" s="388">
        <f t="shared" si="14"/>
        <v>0.2142299488</v>
      </c>
      <c r="AB9" s="389" t="s">
        <v>157</v>
      </c>
      <c r="AC9" s="389" t="s">
        <v>145</v>
      </c>
      <c r="AD9" s="390">
        <v>9303.0</v>
      </c>
      <c r="AE9" s="391" t="s">
        <v>146</v>
      </c>
      <c r="AF9" s="383">
        <v>0.0</v>
      </c>
      <c r="AG9" s="392">
        <f t="shared" si="15"/>
        <v>31.43634141</v>
      </c>
      <c r="AH9" s="382">
        <f t="shared" si="16"/>
        <v>31.43634141</v>
      </c>
      <c r="AI9" s="383">
        <v>0.0</v>
      </c>
      <c r="AJ9" s="392">
        <f t="shared" si="17"/>
        <v>0</v>
      </c>
      <c r="AK9" s="382">
        <f t="shared" si="18"/>
        <v>0</v>
      </c>
      <c r="AL9" s="392">
        <v>0.0</v>
      </c>
      <c r="AM9" s="392">
        <f t="shared" si="19"/>
        <v>9.979790923</v>
      </c>
      <c r="AN9" s="382">
        <f t="shared" si="20"/>
        <v>9.979790923</v>
      </c>
      <c r="AO9" s="383">
        <v>107.492206815006</v>
      </c>
      <c r="AP9" s="392">
        <f t="shared" si="21"/>
        <v>123.2504179</v>
      </c>
      <c r="AQ9" s="382">
        <f t="shared" si="22"/>
        <v>123.2504179</v>
      </c>
      <c r="AR9" s="393">
        <f t="shared" si="23"/>
        <v>46.25633093</v>
      </c>
      <c r="AS9" s="382" t="s">
        <v>157</v>
      </c>
      <c r="AT9" s="382" t="s">
        <v>145</v>
      </c>
      <c r="AU9" s="382" t="str">
        <f>RH!I23</f>
        <v>Sul Fronteira</v>
      </c>
      <c r="AV9" s="394">
        <v>3013.0</v>
      </c>
      <c r="AW9" s="392">
        <v>92.7120283779426</v>
      </c>
      <c r="AX9" s="382">
        <f t="shared" si="24"/>
        <v>-0.2286448982</v>
      </c>
      <c r="AY9" s="383">
        <v>100.0</v>
      </c>
      <c r="AZ9" s="382">
        <f t="shared" si="25"/>
        <v>0.5821872744</v>
      </c>
      <c r="BA9" s="383">
        <v>1.21</v>
      </c>
      <c r="BB9" s="382">
        <f t="shared" si="26"/>
        <v>-0.4452316263</v>
      </c>
      <c r="BC9" s="392">
        <v>1.84349134687735</v>
      </c>
      <c r="BD9" s="382">
        <f t="shared" si="27"/>
        <v>0.597016223</v>
      </c>
      <c r="BE9" s="383">
        <v>3.0</v>
      </c>
      <c r="BF9" s="383">
        <f t="shared" si="28"/>
        <v>0.3224766204</v>
      </c>
      <c r="BG9" s="382">
        <f t="shared" si="29"/>
        <v>-0.4604078042</v>
      </c>
      <c r="BH9" s="395">
        <f t="shared" si="30"/>
        <v>0.01198434637</v>
      </c>
      <c r="BI9" s="382" t="s">
        <v>157</v>
      </c>
      <c r="BJ9" s="382" t="s">
        <v>145</v>
      </c>
      <c r="BK9" s="382" t="str">
        <f>Equip.!J26</f>
        <v>Sul Fronteira</v>
      </c>
      <c r="BL9" s="394">
        <v>9303.0</v>
      </c>
      <c r="BM9" s="392">
        <v>1.0</v>
      </c>
      <c r="BN9" s="396">
        <f t="shared" si="64"/>
        <v>10.74922068</v>
      </c>
      <c r="BO9" s="397">
        <f t="shared" si="31"/>
        <v>4.490905916</v>
      </c>
      <c r="BP9" s="398">
        <f t="shared" si="32"/>
        <v>-1.04088984</v>
      </c>
      <c r="BQ9" s="396">
        <v>1.0</v>
      </c>
      <c r="BR9" s="396">
        <f t="shared" si="33"/>
        <v>10.74922068</v>
      </c>
      <c r="BS9" s="397">
        <f t="shared" si="34"/>
        <v>1.995958185</v>
      </c>
      <c r="BT9" s="398">
        <f t="shared" si="35"/>
        <v>0.8241108542</v>
      </c>
      <c r="BU9" s="396">
        <v>0.0</v>
      </c>
      <c r="BV9" s="396">
        <f t="shared" si="36"/>
        <v>0</v>
      </c>
      <c r="BW9" s="399">
        <f t="shared" si="37"/>
        <v>0.9979790923</v>
      </c>
      <c r="BX9" s="398">
        <f t="shared" si="38"/>
        <v>-1.007207528</v>
      </c>
      <c r="BY9" s="396">
        <v>0.0</v>
      </c>
      <c r="BZ9" s="396">
        <f t="shared" si="39"/>
        <v>0</v>
      </c>
      <c r="CA9" s="397">
        <f t="shared" si="40"/>
        <v>3.492926823</v>
      </c>
      <c r="CB9" s="398">
        <f t="shared" si="41"/>
        <v>-0.2861988303</v>
      </c>
      <c r="CC9" s="400">
        <v>1.0</v>
      </c>
      <c r="CD9" s="396">
        <f t="shared" si="42"/>
        <v>10.74922068</v>
      </c>
      <c r="CE9" s="397">
        <f t="shared" si="43"/>
        <v>1.995958185</v>
      </c>
      <c r="CF9" s="398">
        <f t="shared" si="44"/>
        <v>0.8241108542</v>
      </c>
      <c r="CG9" s="392">
        <v>0.0</v>
      </c>
      <c r="CH9" s="396">
        <f t="shared" si="45"/>
        <v>0</v>
      </c>
      <c r="CI9" s="397">
        <f t="shared" si="46"/>
        <v>0.9979790923</v>
      </c>
      <c r="CJ9" s="398">
        <f t="shared" si="47"/>
        <v>-0.8934287016</v>
      </c>
      <c r="CK9" s="392">
        <v>0.0</v>
      </c>
      <c r="CL9" s="396">
        <f t="shared" si="48"/>
        <v>0</v>
      </c>
      <c r="CM9" s="397">
        <f t="shared" si="49"/>
        <v>1.496968639</v>
      </c>
      <c r="CN9" s="398">
        <f t="shared" si="50"/>
        <v>-1.023402004</v>
      </c>
      <c r="CO9" s="401">
        <v>8.0</v>
      </c>
      <c r="CP9" s="402">
        <f t="shared" si="51"/>
        <v>85.99376545</v>
      </c>
      <c r="CQ9" s="403">
        <f t="shared" si="52"/>
        <v>38.9211846</v>
      </c>
      <c r="CR9" s="398">
        <f t="shared" si="53"/>
        <v>0.1614323501</v>
      </c>
      <c r="CS9" s="404">
        <f t="shared" si="54"/>
        <v>-0.4378919859</v>
      </c>
      <c r="CT9" s="396">
        <v>6.447188</v>
      </c>
      <c r="CU9" s="396">
        <v>72.2360765</v>
      </c>
      <c r="CV9" s="405">
        <f t="shared" si="55"/>
        <v>39.34163225</v>
      </c>
      <c r="CW9" s="382" t="s">
        <v>157</v>
      </c>
      <c r="CX9" s="382" t="s">
        <v>145</v>
      </c>
      <c r="CY9" s="406" t="s">
        <v>146</v>
      </c>
      <c r="CZ9" s="394">
        <v>9303.0</v>
      </c>
      <c r="DA9" s="396">
        <v>8.0</v>
      </c>
      <c r="DB9" s="400">
        <f t="shared" si="56"/>
        <v>85.99376545</v>
      </c>
      <c r="DC9" s="398">
        <f t="shared" si="57"/>
        <v>-1.737781257</v>
      </c>
      <c r="DD9" s="396">
        <v>116.7734633</v>
      </c>
      <c r="DE9" s="398">
        <f t="shared" si="58"/>
        <v>-0.5223193881</v>
      </c>
      <c r="DF9" s="400">
        <v>39.76722903</v>
      </c>
      <c r="DG9" s="398">
        <f t="shared" si="59"/>
        <v>-1.09572242</v>
      </c>
      <c r="DH9" s="407">
        <f t="shared" si="60"/>
        <v>-0.8732267877</v>
      </c>
      <c r="DI9" s="396">
        <v>1504.12</v>
      </c>
      <c r="DJ9" s="398">
        <f t="shared" si="61"/>
        <v>1504.12</v>
      </c>
      <c r="DK9" s="388">
        <f t="shared" si="62"/>
        <v>1504.12</v>
      </c>
    </row>
    <row r="10">
      <c r="A10" s="381" t="s">
        <v>158</v>
      </c>
      <c r="B10" s="382" t="s">
        <v>159</v>
      </c>
      <c r="C10" s="382" t="s">
        <v>134</v>
      </c>
      <c r="D10" s="382" t="str">
        <f>Neces.!I24</f>
        <v>Noroeste</v>
      </c>
      <c r="E10" s="383">
        <v>692.536005436816</v>
      </c>
      <c r="F10" s="384">
        <f t="shared" si="1"/>
        <v>0.6761041772</v>
      </c>
      <c r="G10" s="385">
        <v>34388.0</v>
      </c>
      <c r="H10" s="385">
        <v>27674.0</v>
      </c>
      <c r="I10" s="383">
        <f t="shared" si="2"/>
        <v>4.442071937</v>
      </c>
      <c r="J10" s="386">
        <f t="shared" si="3"/>
        <v>-0.5500416439</v>
      </c>
      <c r="K10" s="383">
        <v>0.077353935</v>
      </c>
      <c r="L10" s="386">
        <f t="shared" si="4"/>
        <v>-0.4838267255</v>
      </c>
      <c r="M10" s="383">
        <v>0.245002414</v>
      </c>
      <c r="N10" s="386">
        <f t="shared" si="5"/>
        <v>-0.173435327</v>
      </c>
      <c r="O10" s="387">
        <f t="shared" si="6"/>
        <v>1.826601308</v>
      </c>
      <c r="P10" s="387">
        <f t="shared" si="7"/>
        <v>0.8809824462</v>
      </c>
      <c r="Q10" s="387">
        <f t="shared" si="8"/>
        <v>1.047345666</v>
      </c>
      <c r="R10" s="383">
        <v>1358.67601358676</v>
      </c>
      <c r="S10" s="386">
        <f t="shared" si="9"/>
        <v>-0.3334951606</v>
      </c>
      <c r="T10" s="383">
        <v>9.92989809929898</v>
      </c>
      <c r="U10" s="386">
        <f t="shared" si="10"/>
        <v>-0.01265948341</v>
      </c>
      <c r="V10" s="383">
        <v>7.37876707378767</v>
      </c>
      <c r="W10" s="386">
        <f t="shared" si="11"/>
        <v>-0.1211354773</v>
      </c>
      <c r="X10" s="383">
        <v>20.5535882055359</v>
      </c>
      <c r="Y10" s="383">
        <f t="shared" si="12"/>
        <v>79.44641179</v>
      </c>
      <c r="Z10" s="386">
        <f t="shared" si="13"/>
        <v>-0.3644105766</v>
      </c>
      <c r="AA10" s="388">
        <f t="shared" si="14"/>
        <v>0.1474792772</v>
      </c>
      <c r="AB10" s="389" t="s">
        <v>158</v>
      </c>
      <c r="AC10" s="389" t="s">
        <v>159</v>
      </c>
      <c r="AD10" s="390">
        <v>27674.0</v>
      </c>
      <c r="AE10" s="391" t="s">
        <v>149</v>
      </c>
      <c r="AF10" s="383">
        <v>101.17800101178</v>
      </c>
      <c r="AG10" s="392">
        <f t="shared" si="15"/>
        <v>110.1782235</v>
      </c>
      <c r="AH10" s="382">
        <f t="shared" si="16"/>
        <v>110.1782235</v>
      </c>
      <c r="AI10" s="383">
        <v>0.0</v>
      </c>
      <c r="AJ10" s="392">
        <f t="shared" si="17"/>
        <v>0</v>
      </c>
      <c r="AK10" s="382">
        <f t="shared" si="18"/>
        <v>0</v>
      </c>
      <c r="AL10" s="392">
        <v>0.0</v>
      </c>
      <c r="AM10" s="392">
        <f t="shared" si="19"/>
        <v>10.20168736</v>
      </c>
      <c r="AN10" s="382">
        <f t="shared" si="20"/>
        <v>10.20168736</v>
      </c>
      <c r="AO10" s="383">
        <v>137.31300137313</v>
      </c>
      <c r="AP10" s="392">
        <f t="shared" si="21"/>
        <v>196.892566</v>
      </c>
      <c r="AQ10" s="382">
        <f t="shared" si="22"/>
        <v>196.892566</v>
      </c>
      <c r="AR10" s="393">
        <f t="shared" si="23"/>
        <v>84.16392071</v>
      </c>
      <c r="AS10" s="382" t="s">
        <v>158</v>
      </c>
      <c r="AT10" s="382" t="s">
        <v>159</v>
      </c>
      <c r="AU10" s="382" t="str">
        <f>RH!I24</f>
        <v>Noroeste</v>
      </c>
      <c r="AV10" s="394">
        <v>14903.0</v>
      </c>
      <c r="AW10" s="392">
        <v>89.3437883934379</v>
      </c>
      <c r="AX10" s="382">
        <f t="shared" si="24"/>
        <v>-0.5863436974</v>
      </c>
      <c r="AY10" s="383">
        <v>87.27</v>
      </c>
      <c r="AZ10" s="382">
        <f t="shared" si="25"/>
        <v>-0.4108726602</v>
      </c>
      <c r="BA10" s="383">
        <v>1.08</v>
      </c>
      <c r="BB10" s="382">
        <f t="shared" si="26"/>
        <v>-0.6171312054</v>
      </c>
      <c r="BC10" s="392">
        <v>1.02442726024427</v>
      </c>
      <c r="BD10" s="382">
        <f t="shared" si="27"/>
        <v>-0.7419742296</v>
      </c>
      <c r="BE10" s="383">
        <v>14.0</v>
      </c>
      <c r="BF10" s="383">
        <f t="shared" si="28"/>
        <v>0.5058900051</v>
      </c>
      <c r="BG10" s="382">
        <f t="shared" si="29"/>
        <v>0.0151501741</v>
      </c>
      <c r="BH10" s="395">
        <f t="shared" si="30"/>
        <v>-0.5645726186</v>
      </c>
      <c r="BI10" s="382" t="s">
        <v>158</v>
      </c>
      <c r="BJ10" s="382" t="s">
        <v>159</v>
      </c>
      <c r="BK10" s="382" t="str">
        <f>Equip.!J27</f>
        <v>Noroeste</v>
      </c>
      <c r="BL10" s="394">
        <v>27674.0</v>
      </c>
      <c r="BM10" s="392">
        <v>1.0</v>
      </c>
      <c r="BN10" s="396">
        <f t="shared" si="64"/>
        <v>3.613500036</v>
      </c>
      <c r="BO10" s="397">
        <f t="shared" si="31"/>
        <v>7.141181151</v>
      </c>
      <c r="BP10" s="398">
        <f t="shared" si="32"/>
        <v>1.004405812</v>
      </c>
      <c r="BQ10" s="396">
        <v>0.0</v>
      </c>
      <c r="BR10" s="396">
        <f t="shared" si="33"/>
        <v>0</v>
      </c>
      <c r="BS10" s="397">
        <f t="shared" si="34"/>
        <v>1.020168736</v>
      </c>
      <c r="BT10" s="398">
        <f t="shared" si="35"/>
        <v>-0.8820736882</v>
      </c>
      <c r="BU10" s="396">
        <v>2.0</v>
      </c>
      <c r="BV10" s="396">
        <f t="shared" si="36"/>
        <v>7.227000072</v>
      </c>
      <c r="BW10" s="399">
        <f t="shared" si="37"/>
        <v>3.060506208</v>
      </c>
      <c r="BX10" s="398">
        <f t="shared" si="38"/>
        <v>-0.0202812728</v>
      </c>
      <c r="BY10" s="396">
        <v>1.0</v>
      </c>
      <c r="BZ10" s="396">
        <f t="shared" si="39"/>
        <v>3.613500036</v>
      </c>
      <c r="CA10" s="397">
        <f t="shared" si="40"/>
        <v>12.24202483</v>
      </c>
      <c r="CB10" s="398">
        <f t="shared" si="41"/>
        <v>2.207101975</v>
      </c>
      <c r="CC10" s="400">
        <v>0.0</v>
      </c>
      <c r="CD10" s="396">
        <f t="shared" si="42"/>
        <v>0</v>
      </c>
      <c r="CE10" s="397">
        <f t="shared" si="43"/>
        <v>1.020168736</v>
      </c>
      <c r="CF10" s="398">
        <f t="shared" si="44"/>
        <v>-0.8820736882</v>
      </c>
      <c r="CG10" s="392">
        <v>2.0</v>
      </c>
      <c r="CH10" s="396">
        <f t="shared" si="45"/>
        <v>7.227000072</v>
      </c>
      <c r="CI10" s="397">
        <f t="shared" si="46"/>
        <v>8.161349887</v>
      </c>
      <c r="CJ10" s="398">
        <f t="shared" si="47"/>
        <v>2.653689066</v>
      </c>
      <c r="CK10" s="392">
        <v>3.0</v>
      </c>
      <c r="CL10" s="396">
        <f t="shared" si="48"/>
        <v>10.84050011</v>
      </c>
      <c r="CM10" s="397">
        <f t="shared" si="49"/>
        <v>6.121012415</v>
      </c>
      <c r="CN10" s="398">
        <f t="shared" si="50"/>
        <v>0.5288054492</v>
      </c>
      <c r="CO10" s="401">
        <v>4.0</v>
      </c>
      <c r="CP10" s="402">
        <f t="shared" si="51"/>
        <v>14.45400014</v>
      </c>
      <c r="CQ10" s="403">
        <f t="shared" si="52"/>
        <v>36.72607449</v>
      </c>
      <c r="CR10" s="398">
        <f t="shared" si="53"/>
        <v>-0.06203785537</v>
      </c>
      <c r="CS10" s="404">
        <f t="shared" si="54"/>
        <v>0.7489731315</v>
      </c>
      <c r="CT10" s="396">
        <v>2.60223</v>
      </c>
      <c r="CU10" s="396">
        <v>56.8396226</v>
      </c>
      <c r="CV10" s="405">
        <f t="shared" si="55"/>
        <v>29.7209263</v>
      </c>
      <c r="CW10" s="382" t="s">
        <v>158</v>
      </c>
      <c r="CX10" s="382" t="s">
        <v>159</v>
      </c>
      <c r="CY10" s="406" t="s">
        <v>149</v>
      </c>
      <c r="CZ10" s="394">
        <v>27674.0</v>
      </c>
      <c r="DA10" s="396">
        <v>12.0</v>
      </c>
      <c r="DB10" s="400">
        <f t="shared" si="56"/>
        <v>43.36200043</v>
      </c>
      <c r="DC10" s="398">
        <f t="shared" si="57"/>
        <v>-0.1359521436</v>
      </c>
      <c r="DD10" s="396">
        <v>104.3564152</v>
      </c>
      <c r="DE10" s="398">
        <f t="shared" si="58"/>
        <v>-0.6593550845</v>
      </c>
      <c r="DF10" s="400">
        <v>104.3564152</v>
      </c>
      <c r="DG10" s="398">
        <f t="shared" si="59"/>
        <v>-0.3723754679</v>
      </c>
      <c r="DH10" s="407">
        <f t="shared" si="60"/>
        <v>-0.4922229438</v>
      </c>
      <c r="DI10" s="396">
        <v>1026.63</v>
      </c>
      <c r="DJ10" s="398">
        <f t="shared" si="61"/>
        <v>1026.63</v>
      </c>
      <c r="DK10" s="388">
        <f t="shared" si="62"/>
        <v>1026.63</v>
      </c>
    </row>
    <row r="11">
      <c r="A11" s="381" t="s">
        <v>130</v>
      </c>
      <c r="B11" s="382" t="s">
        <v>391</v>
      </c>
      <c r="C11" s="382" t="s">
        <v>136</v>
      </c>
      <c r="D11" s="382" t="str">
        <f>Neces.!I25</f>
        <v>Baixo Pantanal</v>
      </c>
      <c r="E11" s="383">
        <v>736.408205868334</v>
      </c>
      <c r="F11" s="384">
        <f t="shared" si="1"/>
        <v>1.083691227</v>
      </c>
      <c r="G11" s="385">
        <f t="shared" ref="G11:G23" si="65">H11*(1+$I$82)^12</f>
        <v>52399.04722</v>
      </c>
      <c r="H11" s="385">
        <v>46803.0</v>
      </c>
      <c r="I11" s="383">
        <f t="shared" si="2"/>
        <v>4.670273692</v>
      </c>
      <c r="J11" s="386">
        <f t="shared" si="3"/>
        <v>-1.090709732</v>
      </c>
      <c r="K11" s="383">
        <v>0.117231469</v>
      </c>
      <c r="L11" s="386">
        <f t="shared" si="4"/>
        <v>1.873156094</v>
      </c>
      <c r="M11" s="383">
        <v>0.265217738</v>
      </c>
      <c r="N11" s="386">
        <f t="shared" si="5"/>
        <v>0.6885301142</v>
      </c>
      <c r="O11" s="383">
        <f t="shared" si="6"/>
        <v>0.9456188622</v>
      </c>
      <c r="P11" s="387">
        <f t="shared" si="7"/>
        <v>0</v>
      </c>
      <c r="Q11" s="387">
        <f t="shared" si="8"/>
        <v>-0.2205145505</v>
      </c>
      <c r="R11" s="383">
        <v>2202.85024464244</v>
      </c>
      <c r="S11" s="386">
        <f t="shared" si="9"/>
        <v>0.7480337976</v>
      </c>
      <c r="T11" s="383">
        <v>11.774886225242</v>
      </c>
      <c r="U11" s="386">
        <f t="shared" si="10"/>
        <v>0.8012341362</v>
      </c>
      <c r="V11" s="383">
        <v>7.37132235113134</v>
      </c>
      <c r="W11" s="386">
        <f t="shared" si="11"/>
        <v>-0.1284661349</v>
      </c>
      <c r="X11" s="383">
        <v>12.3004935581052</v>
      </c>
      <c r="Y11" s="383">
        <f t="shared" si="12"/>
        <v>87.69950644</v>
      </c>
      <c r="Z11" s="386">
        <f t="shared" si="13"/>
        <v>0.490521948</v>
      </c>
      <c r="AA11" s="388">
        <f t="shared" si="14"/>
        <v>0.4772269576</v>
      </c>
      <c r="AB11" s="389" t="s">
        <v>130</v>
      </c>
      <c r="AC11" s="408" t="s">
        <v>130</v>
      </c>
      <c r="AD11" s="390">
        <v>46803.0</v>
      </c>
      <c r="AE11" s="391" t="s">
        <v>132</v>
      </c>
      <c r="AF11" s="383">
        <v>81.1913766211568</v>
      </c>
      <c r="AG11" s="392">
        <f t="shared" si="15"/>
        <v>30.15308489</v>
      </c>
      <c r="AH11" s="382">
        <f t="shared" si="16"/>
        <v>30.15308489</v>
      </c>
      <c r="AI11" s="383">
        <v>0.0</v>
      </c>
      <c r="AJ11" s="392">
        <f t="shared" si="17"/>
        <v>0</v>
      </c>
      <c r="AK11" s="382">
        <f t="shared" si="18"/>
        <v>0</v>
      </c>
      <c r="AL11" s="392">
        <v>21.3661517424097</v>
      </c>
      <c r="AM11" s="392">
        <f t="shared" si="19"/>
        <v>7.731560229</v>
      </c>
      <c r="AN11" s="382">
        <f t="shared" si="20"/>
        <v>7.731560229</v>
      </c>
      <c r="AO11" s="383">
        <v>269.213511954362</v>
      </c>
      <c r="AP11" s="392">
        <f t="shared" si="21"/>
        <v>156.1775166</v>
      </c>
      <c r="AQ11" s="382">
        <f t="shared" si="22"/>
        <v>156.1775166</v>
      </c>
      <c r="AR11" s="393">
        <f t="shared" si="23"/>
        <v>55.20334003</v>
      </c>
      <c r="AS11" s="382" t="s">
        <v>130</v>
      </c>
      <c r="AT11" s="382" t="s">
        <v>130</v>
      </c>
      <c r="AU11" s="382" t="str">
        <f>RH!I25</f>
        <v>Baixo Pantanal</v>
      </c>
      <c r="AV11" s="394">
        <v>23916.0</v>
      </c>
      <c r="AW11" s="392">
        <v>100.0</v>
      </c>
      <c r="AX11" s="382">
        <f t="shared" si="24"/>
        <v>0.5453197569</v>
      </c>
      <c r="AY11" s="383">
        <v>100.0</v>
      </c>
      <c r="AZ11" s="382">
        <f t="shared" si="25"/>
        <v>0.5821872744</v>
      </c>
      <c r="BA11" s="383">
        <v>1.32</v>
      </c>
      <c r="BB11" s="382">
        <f t="shared" si="26"/>
        <v>-0.2997781364</v>
      </c>
      <c r="BC11" s="392">
        <v>2.01803303207059</v>
      </c>
      <c r="BD11" s="382">
        <f t="shared" si="27"/>
        <v>0.8823536634</v>
      </c>
      <c r="BE11" s="383">
        <v>7.0</v>
      </c>
      <c r="BF11" s="383">
        <f t="shared" si="28"/>
        <v>0.1495630622</v>
      </c>
      <c r="BG11" s="382">
        <f t="shared" si="29"/>
        <v>-0.9087416177</v>
      </c>
      <c r="BH11" s="395">
        <f t="shared" si="30"/>
        <v>0.2511811752</v>
      </c>
      <c r="BI11" s="382" t="s">
        <v>130</v>
      </c>
      <c r="BJ11" s="382" t="s">
        <v>130</v>
      </c>
      <c r="BK11" s="382" t="str">
        <f>Equip.!J28</f>
        <v>Baixo Pantanal</v>
      </c>
      <c r="BL11" s="394">
        <v>46803.0</v>
      </c>
      <c r="BM11" s="392">
        <v>2.0</v>
      </c>
      <c r="BN11" s="396">
        <f t="shared" si="64"/>
        <v>4.273230348</v>
      </c>
      <c r="BO11" s="397">
        <f t="shared" si="31"/>
        <v>3.865780114</v>
      </c>
      <c r="BP11" s="398">
        <f t="shared" si="32"/>
        <v>-1.523317879</v>
      </c>
      <c r="BQ11" s="396">
        <v>1.0</v>
      </c>
      <c r="BR11" s="396">
        <f t="shared" si="33"/>
        <v>2.136615174</v>
      </c>
      <c r="BS11" s="397">
        <f t="shared" si="34"/>
        <v>3.092624092</v>
      </c>
      <c r="BT11" s="398">
        <f t="shared" si="35"/>
        <v>2.741649951</v>
      </c>
      <c r="BU11" s="396">
        <v>1.0</v>
      </c>
      <c r="BV11" s="396">
        <f t="shared" si="36"/>
        <v>2.136615174</v>
      </c>
      <c r="BW11" s="399">
        <f t="shared" si="37"/>
        <v>1.546312046</v>
      </c>
      <c r="BX11" s="398">
        <f t="shared" si="38"/>
        <v>-0.7448283407</v>
      </c>
      <c r="BY11" s="396">
        <v>3.0</v>
      </c>
      <c r="BZ11" s="396">
        <f t="shared" si="39"/>
        <v>6.409845523</v>
      </c>
      <c r="CA11" s="397">
        <f t="shared" si="40"/>
        <v>2.319468069</v>
      </c>
      <c r="CB11" s="398">
        <f t="shared" si="41"/>
        <v>-0.6206088067</v>
      </c>
      <c r="CC11" s="400">
        <v>1.0</v>
      </c>
      <c r="CD11" s="396">
        <f t="shared" si="42"/>
        <v>2.136615174</v>
      </c>
      <c r="CE11" s="397">
        <f t="shared" si="43"/>
        <v>3.092624092</v>
      </c>
      <c r="CF11" s="398">
        <f t="shared" si="44"/>
        <v>2.741649951</v>
      </c>
      <c r="CG11" s="392">
        <v>2.0</v>
      </c>
      <c r="CH11" s="396">
        <f t="shared" si="45"/>
        <v>4.273230348</v>
      </c>
      <c r="CI11" s="397">
        <f t="shared" si="46"/>
        <v>1.546312046</v>
      </c>
      <c r="CJ11" s="398">
        <f t="shared" si="47"/>
        <v>-0.6219082656</v>
      </c>
      <c r="CK11" s="392">
        <v>4.0</v>
      </c>
      <c r="CL11" s="396">
        <f t="shared" si="48"/>
        <v>8.546460697</v>
      </c>
      <c r="CM11" s="397">
        <f t="shared" si="49"/>
        <v>3.092624092</v>
      </c>
      <c r="CN11" s="398">
        <f t="shared" si="50"/>
        <v>-0.4877694696</v>
      </c>
      <c r="CO11" s="401">
        <v>16.0</v>
      </c>
      <c r="CP11" s="402">
        <f t="shared" si="51"/>
        <v>34.18584279</v>
      </c>
      <c r="CQ11" s="403">
        <f t="shared" si="52"/>
        <v>27.83361682</v>
      </c>
      <c r="CR11" s="398">
        <f t="shared" si="53"/>
        <v>-0.9673224398</v>
      </c>
      <c r="CS11" s="404">
        <f t="shared" si="54"/>
        <v>-0.2601506631</v>
      </c>
      <c r="CT11" s="396">
        <v>11.38614</v>
      </c>
      <c r="CU11" s="396">
        <v>84.1940532</v>
      </c>
      <c r="CV11" s="405">
        <f t="shared" si="55"/>
        <v>47.7900966</v>
      </c>
      <c r="CW11" s="382" t="s">
        <v>130</v>
      </c>
      <c r="CX11" s="382" t="s">
        <v>130</v>
      </c>
      <c r="CY11" s="406" t="s">
        <v>132</v>
      </c>
      <c r="CZ11" s="394">
        <v>46803.0</v>
      </c>
      <c r="DA11" s="396">
        <v>35.0</v>
      </c>
      <c r="DB11" s="400">
        <f t="shared" si="56"/>
        <v>74.7815311</v>
      </c>
      <c r="DC11" s="398">
        <f t="shared" si="57"/>
        <v>-1.316497188</v>
      </c>
      <c r="DD11" s="396">
        <v>213.3908617</v>
      </c>
      <c r="DE11" s="398">
        <f t="shared" si="58"/>
        <v>0.5439591968</v>
      </c>
      <c r="DF11" s="400">
        <v>213.3908617</v>
      </c>
      <c r="DG11" s="398">
        <f t="shared" si="59"/>
        <v>0.8487226638</v>
      </c>
      <c r="DH11" s="407">
        <f t="shared" si="60"/>
        <v>0.4798189451</v>
      </c>
      <c r="DI11" s="396">
        <v>920.58</v>
      </c>
      <c r="DJ11" s="398">
        <f t="shared" si="61"/>
        <v>920.58</v>
      </c>
      <c r="DK11" s="388">
        <f t="shared" si="62"/>
        <v>920.58</v>
      </c>
    </row>
    <row r="12">
      <c r="A12" s="381" t="s">
        <v>161</v>
      </c>
      <c r="B12" s="382" t="s">
        <v>145</v>
      </c>
      <c r="C12" s="382" t="s">
        <v>148</v>
      </c>
      <c r="D12" s="382" t="str">
        <f>Neces.!I26</f>
        <v>Sul Fronteira</v>
      </c>
      <c r="E12" s="383">
        <v>651.195147790652</v>
      </c>
      <c r="F12" s="384">
        <f t="shared" si="1"/>
        <v>0.2920341271</v>
      </c>
      <c r="G12" s="385">
        <f t="shared" si="65"/>
        <v>12033.0953</v>
      </c>
      <c r="H12" s="385">
        <v>10748.0</v>
      </c>
      <c r="I12" s="383">
        <f t="shared" si="2"/>
        <v>4.031327658</v>
      </c>
      <c r="J12" s="386">
        <f t="shared" si="3"/>
        <v>0.4231161834</v>
      </c>
      <c r="K12" s="383">
        <v>0.077997672</v>
      </c>
      <c r="L12" s="386">
        <f t="shared" si="4"/>
        <v>-0.4457783083</v>
      </c>
      <c r="M12" s="383">
        <v>0.244955374</v>
      </c>
      <c r="N12" s="386">
        <f t="shared" si="5"/>
        <v>-0.1754410754</v>
      </c>
      <c r="O12" s="383">
        <f t="shared" si="6"/>
        <v>0.9456188622</v>
      </c>
      <c r="P12" s="387">
        <f t="shared" si="7"/>
        <v>0</v>
      </c>
      <c r="Q12" s="387">
        <f t="shared" si="8"/>
        <v>-0.2205145505</v>
      </c>
      <c r="R12" s="383">
        <v>1665.42612579084</v>
      </c>
      <c r="S12" s="386">
        <f t="shared" si="9"/>
        <v>0.0595032479</v>
      </c>
      <c r="T12" s="383">
        <v>7.35020468924451</v>
      </c>
      <c r="U12" s="386">
        <f t="shared" si="10"/>
        <v>-1.150659223</v>
      </c>
      <c r="V12" s="383">
        <v>9.00632675846669</v>
      </c>
      <c r="W12" s="386">
        <f t="shared" si="11"/>
        <v>1.481487378</v>
      </c>
      <c r="X12" s="383">
        <v>8.32713062895422</v>
      </c>
      <c r="Y12" s="383">
        <f t="shared" si="12"/>
        <v>91.67286937</v>
      </c>
      <c r="Z12" s="386">
        <f t="shared" si="13"/>
        <v>0.9021199419</v>
      </c>
      <c r="AA12" s="388">
        <f t="shared" si="14"/>
        <v>0.107197322</v>
      </c>
      <c r="AB12" s="389" t="s">
        <v>161</v>
      </c>
      <c r="AC12" s="389" t="s">
        <v>145</v>
      </c>
      <c r="AD12" s="390">
        <v>10748.0</v>
      </c>
      <c r="AE12" s="391" t="s">
        <v>146</v>
      </c>
      <c r="AF12" s="383">
        <v>0.0</v>
      </c>
      <c r="AG12" s="392">
        <f t="shared" si="15"/>
        <v>31.43634141</v>
      </c>
      <c r="AH12" s="382">
        <f t="shared" si="16"/>
        <v>31.43634141</v>
      </c>
      <c r="AI12" s="383">
        <v>0.0</v>
      </c>
      <c r="AJ12" s="392">
        <f t="shared" si="17"/>
        <v>0</v>
      </c>
      <c r="AK12" s="382">
        <f t="shared" si="18"/>
        <v>0</v>
      </c>
      <c r="AL12" s="392">
        <v>0.0</v>
      </c>
      <c r="AM12" s="392">
        <f t="shared" si="19"/>
        <v>9.979790923</v>
      </c>
      <c r="AN12" s="382">
        <f t="shared" si="20"/>
        <v>9.979790923</v>
      </c>
      <c r="AO12" s="383">
        <v>93.0405656866394</v>
      </c>
      <c r="AP12" s="392">
        <f t="shared" si="21"/>
        <v>123.2504179</v>
      </c>
      <c r="AQ12" s="382">
        <f t="shared" si="22"/>
        <v>123.2504179</v>
      </c>
      <c r="AR12" s="393">
        <f t="shared" si="23"/>
        <v>46.25633093</v>
      </c>
      <c r="AS12" s="382" t="s">
        <v>161</v>
      </c>
      <c r="AT12" s="382" t="s">
        <v>145</v>
      </c>
      <c r="AU12" s="382" t="str">
        <f>RH!I26</f>
        <v>Sul Fronteira</v>
      </c>
      <c r="AV12" s="394">
        <v>3262.0</v>
      </c>
      <c r="AW12" s="392">
        <v>100.0</v>
      </c>
      <c r="AX12" s="382">
        <f t="shared" si="24"/>
        <v>0.5453197569</v>
      </c>
      <c r="AY12" s="383">
        <v>100.0</v>
      </c>
      <c r="AZ12" s="382">
        <f t="shared" si="25"/>
        <v>0.5821872744</v>
      </c>
      <c r="BA12" s="383">
        <v>0.99</v>
      </c>
      <c r="BB12" s="382">
        <f t="shared" si="26"/>
        <v>-0.7361386062</v>
      </c>
      <c r="BC12" s="392">
        <v>1.49330107927056</v>
      </c>
      <c r="BD12" s="382">
        <f t="shared" si="27"/>
        <v>0.02453180743</v>
      </c>
      <c r="BE12" s="383">
        <v>10.0</v>
      </c>
      <c r="BF12" s="383">
        <f t="shared" si="28"/>
        <v>0.9304056569</v>
      </c>
      <c r="BG12" s="382">
        <f t="shared" si="29"/>
        <v>1.115843046</v>
      </c>
      <c r="BH12" s="395">
        <f t="shared" si="30"/>
        <v>0.0653849438</v>
      </c>
      <c r="BI12" s="382" t="s">
        <v>161</v>
      </c>
      <c r="BJ12" s="382" t="s">
        <v>145</v>
      </c>
      <c r="BK12" s="382" t="str">
        <f>Equip.!J29</f>
        <v>Sul Fronteira</v>
      </c>
      <c r="BL12" s="394">
        <v>10748.0</v>
      </c>
      <c r="BM12" s="392">
        <v>1.0</v>
      </c>
      <c r="BN12" s="396">
        <f t="shared" si="64"/>
        <v>9.304056569</v>
      </c>
      <c r="BO12" s="397">
        <f t="shared" si="31"/>
        <v>4.490905916</v>
      </c>
      <c r="BP12" s="398">
        <f t="shared" si="32"/>
        <v>-1.04088984</v>
      </c>
      <c r="BQ12" s="396">
        <v>0.0</v>
      </c>
      <c r="BR12" s="396">
        <f t="shared" si="33"/>
        <v>0</v>
      </c>
      <c r="BS12" s="397">
        <f t="shared" si="34"/>
        <v>1.995958185</v>
      </c>
      <c r="BT12" s="398">
        <f t="shared" si="35"/>
        <v>0.8241108542</v>
      </c>
      <c r="BU12" s="396">
        <v>0.0</v>
      </c>
      <c r="BV12" s="396">
        <f t="shared" si="36"/>
        <v>0</v>
      </c>
      <c r="BW12" s="399">
        <f t="shared" si="37"/>
        <v>0.9979790923</v>
      </c>
      <c r="BX12" s="398">
        <f t="shared" si="38"/>
        <v>-1.007207528</v>
      </c>
      <c r="BY12" s="396">
        <v>0.0</v>
      </c>
      <c r="BZ12" s="396">
        <f t="shared" si="39"/>
        <v>0</v>
      </c>
      <c r="CA12" s="397">
        <f t="shared" si="40"/>
        <v>3.492926823</v>
      </c>
      <c r="CB12" s="398">
        <f t="shared" si="41"/>
        <v>-0.2861988303</v>
      </c>
      <c r="CC12" s="400">
        <v>0.0</v>
      </c>
      <c r="CD12" s="396">
        <f t="shared" si="42"/>
        <v>0</v>
      </c>
      <c r="CE12" s="397">
        <f t="shared" si="43"/>
        <v>1.995958185</v>
      </c>
      <c r="CF12" s="398">
        <f t="shared" si="44"/>
        <v>0.8241108542</v>
      </c>
      <c r="CG12" s="392">
        <v>0.0</v>
      </c>
      <c r="CH12" s="396">
        <f t="shared" si="45"/>
        <v>0</v>
      </c>
      <c r="CI12" s="397">
        <f t="shared" si="46"/>
        <v>0.9979790923</v>
      </c>
      <c r="CJ12" s="398">
        <f t="shared" si="47"/>
        <v>-0.8934287016</v>
      </c>
      <c r="CK12" s="392">
        <v>0.0</v>
      </c>
      <c r="CL12" s="396">
        <f t="shared" si="48"/>
        <v>0</v>
      </c>
      <c r="CM12" s="397">
        <f t="shared" si="49"/>
        <v>1.496968639</v>
      </c>
      <c r="CN12" s="398">
        <f t="shared" si="50"/>
        <v>-1.023402004</v>
      </c>
      <c r="CO12" s="401">
        <v>4.0</v>
      </c>
      <c r="CP12" s="402">
        <f t="shared" si="51"/>
        <v>37.21622627</v>
      </c>
      <c r="CQ12" s="403">
        <f t="shared" si="52"/>
        <v>38.9211846</v>
      </c>
      <c r="CR12" s="398">
        <f t="shared" si="53"/>
        <v>0.1614323501</v>
      </c>
      <c r="CS12" s="404">
        <f t="shared" si="54"/>
        <v>-0.4378919859</v>
      </c>
      <c r="CT12" s="396">
        <v>6.447188</v>
      </c>
      <c r="CU12" s="396">
        <v>72.2360765</v>
      </c>
      <c r="CV12" s="405">
        <f t="shared" si="55"/>
        <v>39.34163225</v>
      </c>
      <c r="CW12" s="382" t="s">
        <v>161</v>
      </c>
      <c r="CX12" s="382" t="s">
        <v>145</v>
      </c>
      <c r="CY12" s="406" t="s">
        <v>146</v>
      </c>
      <c r="CZ12" s="394">
        <v>10748.0</v>
      </c>
      <c r="DA12" s="396">
        <v>2.0</v>
      </c>
      <c r="DB12" s="400">
        <f t="shared" si="56"/>
        <v>18.60811314</v>
      </c>
      <c r="DC12" s="398">
        <f t="shared" si="57"/>
        <v>0.794140648</v>
      </c>
      <c r="DD12" s="396">
        <v>105.2624595</v>
      </c>
      <c r="DE12" s="398">
        <f t="shared" si="58"/>
        <v>-0.6493558954</v>
      </c>
      <c r="DF12" s="400">
        <v>79.33105662</v>
      </c>
      <c r="DG12" s="398">
        <f t="shared" si="59"/>
        <v>-0.6526393623</v>
      </c>
      <c r="DH12" s="407">
        <f t="shared" si="60"/>
        <v>-0.5063196278</v>
      </c>
      <c r="DI12" s="396">
        <v>1245.74</v>
      </c>
      <c r="DJ12" s="398">
        <f t="shared" si="61"/>
        <v>1245.74</v>
      </c>
      <c r="DK12" s="388">
        <f t="shared" si="62"/>
        <v>1245.74</v>
      </c>
    </row>
    <row r="13">
      <c r="A13" s="381" t="s">
        <v>162</v>
      </c>
      <c r="B13" s="382" t="s">
        <v>136</v>
      </c>
      <c r="C13" s="382" t="s">
        <v>136</v>
      </c>
      <c r="D13" s="382" t="str">
        <f>Neces.!I27</f>
        <v>Centro</v>
      </c>
      <c r="E13" s="383">
        <v>636.120823673256</v>
      </c>
      <c r="F13" s="384">
        <f t="shared" si="1"/>
        <v>0.1519887399</v>
      </c>
      <c r="G13" s="385">
        <f t="shared" si="65"/>
        <v>8889.353993</v>
      </c>
      <c r="H13" s="385">
        <v>7940.0</v>
      </c>
      <c r="I13" s="383">
        <f t="shared" si="2"/>
        <v>3.899820502</v>
      </c>
      <c r="J13" s="386">
        <f t="shared" si="3"/>
        <v>0.7346901339</v>
      </c>
      <c r="K13" s="383">
        <v>0.08</v>
      </c>
      <c r="L13" s="382">
        <v>2.0</v>
      </c>
      <c r="M13" s="383">
        <v>0.25</v>
      </c>
      <c r="N13" s="386">
        <f t="shared" si="5"/>
        <v>0.03965779097</v>
      </c>
      <c r="O13" s="383">
        <f t="shared" si="6"/>
        <v>0.9456188622</v>
      </c>
      <c r="P13" s="387">
        <f t="shared" si="7"/>
        <v>0</v>
      </c>
      <c r="Q13" s="387">
        <f t="shared" si="8"/>
        <v>-0.2205145505</v>
      </c>
      <c r="R13" s="383">
        <v>969.773299748111</v>
      </c>
      <c r="S13" s="386">
        <f t="shared" si="9"/>
        <v>-0.8317448482</v>
      </c>
      <c r="T13" s="383">
        <v>10.9445843828715</v>
      </c>
      <c r="U13" s="386">
        <f t="shared" si="10"/>
        <v>0.4349567806</v>
      </c>
      <c r="V13" s="383">
        <v>7.6448362720403</v>
      </c>
      <c r="W13" s="386">
        <f t="shared" si="11"/>
        <v>0.1408571133</v>
      </c>
      <c r="X13" s="383">
        <v>15.1511335012594</v>
      </c>
      <c r="Y13" s="383">
        <f t="shared" si="12"/>
        <v>84.8488665</v>
      </c>
      <c r="Z13" s="386">
        <f t="shared" si="13"/>
        <v>0.1952260733</v>
      </c>
      <c r="AA13" s="388">
        <f t="shared" si="14"/>
        <v>0.2288684475</v>
      </c>
      <c r="AB13" s="389" t="s">
        <v>162</v>
      </c>
      <c r="AC13" s="389" t="s">
        <v>136</v>
      </c>
      <c r="AD13" s="390">
        <v>7940.0</v>
      </c>
      <c r="AE13" s="391" t="s">
        <v>138</v>
      </c>
      <c r="AF13" s="383">
        <v>0.0</v>
      </c>
      <c r="AG13" s="392">
        <f t="shared" si="15"/>
        <v>93.70553811</v>
      </c>
      <c r="AH13" s="382">
        <f t="shared" si="16"/>
        <v>93.70553811</v>
      </c>
      <c r="AI13" s="383">
        <v>0.0</v>
      </c>
      <c r="AJ13" s="392">
        <f t="shared" si="17"/>
        <v>18.12031892</v>
      </c>
      <c r="AK13" s="382">
        <f t="shared" si="18"/>
        <v>18.12031892</v>
      </c>
      <c r="AL13" s="392">
        <v>0.0</v>
      </c>
      <c r="AM13" s="392">
        <f t="shared" si="19"/>
        <v>21.14037207</v>
      </c>
      <c r="AN13" s="382">
        <f t="shared" si="20"/>
        <v>21.14037207</v>
      </c>
      <c r="AO13" s="383">
        <v>138.539042821159</v>
      </c>
      <c r="AP13" s="392">
        <f t="shared" si="21"/>
        <v>171.2202357</v>
      </c>
      <c r="AQ13" s="382">
        <f t="shared" si="22"/>
        <v>171.2202357</v>
      </c>
      <c r="AR13" s="393">
        <f t="shared" si="23"/>
        <v>80.07335374</v>
      </c>
      <c r="AS13" s="382" t="s">
        <v>162</v>
      </c>
      <c r="AT13" s="382" t="s">
        <v>136</v>
      </c>
      <c r="AU13" s="382" t="str">
        <f>RH!I27</f>
        <v>Centro</v>
      </c>
      <c r="AV13" s="394">
        <v>3679.0</v>
      </c>
      <c r="AW13" s="392">
        <v>100.0</v>
      </c>
      <c r="AX13" s="382">
        <f t="shared" si="24"/>
        <v>0.5453197569</v>
      </c>
      <c r="AY13" s="383">
        <v>86.9</v>
      </c>
      <c r="AZ13" s="382">
        <f t="shared" si="25"/>
        <v>-0.4397361461</v>
      </c>
      <c r="BA13" s="383">
        <v>0.91</v>
      </c>
      <c r="BB13" s="382">
        <f t="shared" si="26"/>
        <v>-0.8419229626</v>
      </c>
      <c r="BC13" s="392">
        <v>1.15239294710327</v>
      </c>
      <c r="BD13" s="382">
        <f t="shared" si="27"/>
        <v>-0.5327783489</v>
      </c>
      <c r="BE13" s="383">
        <v>6.0</v>
      </c>
      <c r="BF13" s="383">
        <f t="shared" si="28"/>
        <v>0.7556675063</v>
      </c>
      <c r="BG13" s="382">
        <f t="shared" si="29"/>
        <v>0.6627783925</v>
      </c>
      <c r="BH13" s="395">
        <f t="shared" si="30"/>
        <v>-0.2810422174</v>
      </c>
      <c r="BI13" s="382" t="s">
        <v>162</v>
      </c>
      <c r="BJ13" s="382" t="s">
        <v>136</v>
      </c>
      <c r="BK13" s="382" t="str">
        <f>Equip.!J30</f>
        <v>Centro</v>
      </c>
      <c r="BL13" s="394">
        <v>7940.0</v>
      </c>
      <c r="BM13" s="392">
        <v>0.0</v>
      </c>
      <c r="BN13" s="396">
        <f t="shared" si="64"/>
        <v>0</v>
      </c>
      <c r="BO13" s="397">
        <f t="shared" si="31"/>
        <v>4.865641191</v>
      </c>
      <c r="BP13" s="398">
        <f t="shared" si="32"/>
        <v>-0.7516955639</v>
      </c>
      <c r="BQ13" s="396">
        <v>0.0</v>
      </c>
      <c r="BR13" s="396">
        <f t="shared" si="33"/>
        <v>0</v>
      </c>
      <c r="BS13" s="397">
        <f t="shared" si="34"/>
        <v>1.174465115</v>
      </c>
      <c r="BT13" s="398">
        <f t="shared" si="35"/>
        <v>-0.61228383</v>
      </c>
      <c r="BU13" s="396">
        <v>0.0</v>
      </c>
      <c r="BV13" s="396">
        <f t="shared" si="36"/>
        <v>0</v>
      </c>
      <c r="BW13" s="399">
        <f t="shared" si="37"/>
        <v>2.432820595</v>
      </c>
      <c r="BX13" s="398">
        <f t="shared" si="38"/>
        <v>-0.3206309779</v>
      </c>
      <c r="BY13" s="396">
        <v>0.0</v>
      </c>
      <c r="BZ13" s="396">
        <f t="shared" si="39"/>
        <v>0</v>
      </c>
      <c r="CA13" s="397">
        <f t="shared" si="40"/>
        <v>3.691176076</v>
      </c>
      <c r="CB13" s="398">
        <f t="shared" si="41"/>
        <v>-0.2297021468</v>
      </c>
      <c r="CC13" s="400">
        <v>0.0</v>
      </c>
      <c r="CD13" s="396">
        <f t="shared" si="42"/>
        <v>0</v>
      </c>
      <c r="CE13" s="397">
        <f t="shared" si="43"/>
        <v>1.174465115</v>
      </c>
      <c r="CF13" s="398">
        <f t="shared" si="44"/>
        <v>-0.61228383</v>
      </c>
      <c r="CG13" s="392">
        <v>0.0</v>
      </c>
      <c r="CH13" s="396">
        <f t="shared" si="45"/>
        <v>0</v>
      </c>
      <c r="CI13" s="397">
        <f t="shared" si="46"/>
        <v>1.845588038</v>
      </c>
      <c r="CJ13" s="398">
        <f t="shared" si="47"/>
        <v>-0.4737144586</v>
      </c>
      <c r="CK13" s="392">
        <v>0.0</v>
      </c>
      <c r="CL13" s="396">
        <f t="shared" si="48"/>
        <v>0</v>
      </c>
      <c r="CM13" s="397">
        <f t="shared" si="49"/>
        <v>1.593916942</v>
      </c>
      <c r="CN13" s="398">
        <f t="shared" si="50"/>
        <v>-0.9908582205</v>
      </c>
      <c r="CO13" s="401">
        <v>4.0</v>
      </c>
      <c r="CP13" s="402">
        <f t="shared" si="51"/>
        <v>50.37783375</v>
      </c>
      <c r="CQ13" s="403">
        <f t="shared" si="52"/>
        <v>26.34157472</v>
      </c>
      <c r="CR13" s="398">
        <f t="shared" si="53"/>
        <v>-1.119217761</v>
      </c>
      <c r="CS13" s="404">
        <f t="shared" si="54"/>
        <v>-0.6607288884</v>
      </c>
      <c r="CT13" s="396">
        <v>3.544166</v>
      </c>
      <c r="CU13" s="396">
        <v>15.3557423</v>
      </c>
      <c r="CV13" s="405">
        <f t="shared" si="55"/>
        <v>9.44995415</v>
      </c>
      <c r="CW13" s="382" t="s">
        <v>162</v>
      </c>
      <c r="CX13" s="382" t="s">
        <v>136</v>
      </c>
      <c r="CY13" s="406" t="s">
        <v>138</v>
      </c>
      <c r="CZ13" s="394">
        <v>7940.0</v>
      </c>
      <c r="DA13" s="396">
        <v>2.0</v>
      </c>
      <c r="DB13" s="400">
        <f t="shared" si="56"/>
        <v>25.18891688</v>
      </c>
      <c r="DC13" s="398">
        <f t="shared" si="57"/>
        <v>0.5468761255</v>
      </c>
      <c r="DD13" s="396">
        <v>122.7367376</v>
      </c>
      <c r="DE13" s="398">
        <f t="shared" si="58"/>
        <v>-0.4565081389</v>
      </c>
      <c r="DF13" s="400">
        <v>122.7367376</v>
      </c>
      <c r="DG13" s="398">
        <f t="shared" si="59"/>
        <v>-0.1665306357</v>
      </c>
      <c r="DH13" s="407">
        <f t="shared" si="60"/>
        <v>-0.2401787112</v>
      </c>
      <c r="DI13" s="396">
        <v>1275.31</v>
      </c>
      <c r="DJ13" s="398">
        <f t="shared" si="61"/>
        <v>1275.31</v>
      </c>
      <c r="DK13" s="388">
        <f t="shared" si="62"/>
        <v>1275.31</v>
      </c>
    </row>
    <row r="14">
      <c r="A14" s="381" t="s">
        <v>163</v>
      </c>
      <c r="B14" s="382" t="s">
        <v>134</v>
      </c>
      <c r="C14" s="382" t="s">
        <v>134</v>
      </c>
      <c r="D14" s="382" t="str">
        <f>Neces.!I28</f>
        <v>Leste</v>
      </c>
      <c r="E14" s="383">
        <v>750.049359574892</v>
      </c>
      <c r="F14" s="384">
        <f t="shared" si="1"/>
        <v>1.210421994</v>
      </c>
      <c r="G14" s="385">
        <f t="shared" si="65"/>
        <v>25784.72441</v>
      </c>
      <c r="H14" s="385">
        <v>23031.0</v>
      </c>
      <c r="I14" s="383">
        <f t="shared" si="2"/>
        <v>4.362312795</v>
      </c>
      <c r="J14" s="386">
        <f t="shared" si="3"/>
        <v>-0.3610719208</v>
      </c>
      <c r="K14" s="383">
        <v>0.076957696</v>
      </c>
      <c r="L14" s="386">
        <f t="shared" ref="L14:L81" si="66">(K14-AVERAGE(K$3:K$81))/STDEV(K$3:K$81)</f>
        <v>-0.507246642</v>
      </c>
      <c r="M14" s="383">
        <v>0.244997577</v>
      </c>
      <c r="N14" s="386">
        <f t="shared" si="5"/>
        <v>-0.1736415728</v>
      </c>
      <c r="O14" s="383">
        <f t="shared" si="6"/>
        <v>0.9456188622</v>
      </c>
      <c r="P14" s="387">
        <f t="shared" si="7"/>
        <v>0</v>
      </c>
      <c r="Q14" s="387">
        <f t="shared" si="8"/>
        <v>-0.2205145505</v>
      </c>
      <c r="R14" s="383">
        <v>1280.88228908862</v>
      </c>
      <c r="S14" s="386">
        <f t="shared" si="9"/>
        <v>-0.4331619861</v>
      </c>
      <c r="T14" s="383">
        <v>8.44079718640094</v>
      </c>
      <c r="U14" s="386">
        <f t="shared" si="10"/>
        <v>-0.6695578748</v>
      </c>
      <c r="V14" s="383">
        <v>7.12517910642178</v>
      </c>
      <c r="W14" s="386">
        <f t="shared" si="11"/>
        <v>-0.3708380696</v>
      </c>
      <c r="X14" s="383">
        <v>15.748339194998</v>
      </c>
      <c r="Y14" s="383">
        <f t="shared" si="12"/>
        <v>84.25166081</v>
      </c>
      <c r="Z14" s="386">
        <f t="shared" si="13"/>
        <v>0.133361937</v>
      </c>
      <c r="AA14" s="388">
        <f t="shared" si="14"/>
        <v>0.01178567303</v>
      </c>
      <c r="AB14" s="389" t="s">
        <v>163</v>
      </c>
      <c r="AC14" s="389" t="s">
        <v>134</v>
      </c>
      <c r="AD14" s="390">
        <v>23031.0</v>
      </c>
      <c r="AE14" s="391" t="s">
        <v>135</v>
      </c>
      <c r="AF14" s="383">
        <v>91.1814510876645</v>
      </c>
      <c r="AG14" s="392">
        <f t="shared" si="15"/>
        <v>78.01803978</v>
      </c>
      <c r="AH14" s="382">
        <f t="shared" si="16"/>
        <v>78.01803978</v>
      </c>
      <c r="AI14" s="383">
        <v>0.0</v>
      </c>
      <c r="AJ14" s="392">
        <f t="shared" si="17"/>
        <v>15.10026576</v>
      </c>
      <c r="AK14" s="382">
        <f t="shared" si="18"/>
        <v>15.10026576</v>
      </c>
      <c r="AL14" s="392">
        <v>0.0</v>
      </c>
      <c r="AM14" s="392">
        <f t="shared" si="19"/>
        <v>18.62366111</v>
      </c>
      <c r="AN14" s="382">
        <f t="shared" si="20"/>
        <v>18.62366111</v>
      </c>
      <c r="AO14" s="383">
        <v>91.1814510876645</v>
      </c>
      <c r="AP14" s="392">
        <f t="shared" si="21"/>
        <v>137.9157607</v>
      </c>
      <c r="AQ14" s="382">
        <f t="shared" si="22"/>
        <v>137.9157607</v>
      </c>
      <c r="AR14" s="393">
        <f t="shared" si="23"/>
        <v>65.58548764</v>
      </c>
      <c r="AS14" s="382" t="s">
        <v>163</v>
      </c>
      <c r="AT14" s="382" t="s">
        <v>134</v>
      </c>
      <c r="AU14" s="382" t="str">
        <f>RH!I28</f>
        <v>Leste</v>
      </c>
      <c r="AV14" s="394">
        <v>11629.0</v>
      </c>
      <c r="AW14" s="392">
        <v>100.0</v>
      </c>
      <c r="AX14" s="382">
        <f t="shared" si="24"/>
        <v>0.5453197569</v>
      </c>
      <c r="AY14" s="383">
        <v>100.0</v>
      </c>
      <c r="AZ14" s="382">
        <f t="shared" si="25"/>
        <v>0.5821872744</v>
      </c>
      <c r="BA14" s="383">
        <v>2.05</v>
      </c>
      <c r="BB14" s="382">
        <f t="shared" si="26"/>
        <v>0.6655041151</v>
      </c>
      <c r="BC14" s="392">
        <v>1.22877860275281</v>
      </c>
      <c r="BD14" s="382">
        <f t="shared" si="27"/>
        <v>-0.4079045261</v>
      </c>
      <c r="BE14" s="383">
        <v>3.0</v>
      </c>
      <c r="BF14" s="383">
        <f t="shared" si="28"/>
        <v>0.1302592158</v>
      </c>
      <c r="BG14" s="382">
        <f t="shared" si="29"/>
        <v>-0.9587930257</v>
      </c>
      <c r="BH14" s="395">
        <f t="shared" si="30"/>
        <v>0.148683253</v>
      </c>
      <c r="BI14" s="382" t="s">
        <v>163</v>
      </c>
      <c r="BJ14" s="382" t="s">
        <v>134</v>
      </c>
      <c r="BK14" s="382" t="str">
        <f>Equip.!J31</f>
        <v>Leste</v>
      </c>
      <c r="BL14" s="394">
        <v>23031.0</v>
      </c>
      <c r="BM14" s="392">
        <v>2.0</v>
      </c>
      <c r="BN14" s="396">
        <f t="shared" si="64"/>
        <v>8.683947723</v>
      </c>
      <c r="BO14" s="397">
        <f t="shared" si="31"/>
        <v>6.543448498</v>
      </c>
      <c r="BP14" s="398">
        <f t="shared" si="32"/>
        <v>0.5431178742</v>
      </c>
      <c r="BQ14" s="396">
        <v>0.0</v>
      </c>
      <c r="BR14" s="396">
        <f t="shared" si="33"/>
        <v>0</v>
      </c>
      <c r="BS14" s="397">
        <f t="shared" si="34"/>
        <v>1.510026576</v>
      </c>
      <c r="BT14" s="398">
        <f t="shared" si="35"/>
        <v>-0.0255488748</v>
      </c>
      <c r="BU14" s="396">
        <v>3.0</v>
      </c>
      <c r="BV14" s="396">
        <f t="shared" si="36"/>
        <v>13.02592158</v>
      </c>
      <c r="BW14" s="399">
        <f t="shared" si="37"/>
        <v>7.04679069</v>
      </c>
      <c r="BX14" s="398">
        <f t="shared" si="38"/>
        <v>1.88716944</v>
      </c>
      <c r="BY14" s="396">
        <v>5.0</v>
      </c>
      <c r="BZ14" s="396">
        <f t="shared" si="39"/>
        <v>21.70986931</v>
      </c>
      <c r="CA14" s="397">
        <f t="shared" si="40"/>
        <v>6.543448498</v>
      </c>
      <c r="CB14" s="398">
        <f t="shared" si="41"/>
        <v>0.5831328588</v>
      </c>
      <c r="CC14" s="400">
        <v>0.0</v>
      </c>
      <c r="CD14" s="396">
        <f t="shared" si="42"/>
        <v>0</v>
      </c>
      <c r="CE14" s="397">
        <f t="shared" si="43"/>
        <v>1.510026576</v>
      </c>
      <c r="CF14" s="398">
        <f t="shared" si="44"/>
        <v>-0.0255488748</v>
      </c>
      <c r="CG14" s="392">
        <v>2.0</v>
      </c>
      <c r="CH14" s="396">
        <f t="shared" si="45"/>
        <v>8.683947723</v>
      </c>
      <c r="CI14" s="397">
        <f t="shared" si="46"/>
        <v>4.026737537</v>
      </c>
      <c r="CJ14" s="398">
        <f t="shared" si="47"/>
        <v>0.6063349155</v>
      </c>
      <c r="CK14" s="392">
        <v>9.0</v>
      </c>
      <c r="CL14" s="396">
        <f t="shared" si="48"/>
        <v>39.07776475</v>
      </c>
      <c r="CM14" s="397">
        <f t="shared" si="49"/>
        <v>8.053475074</v>
      </c>
      <c r="CN14" s="398">
        <f t="shared" si="50"/>
        <v>1.177498041</v>
      </c>
      <c r="CO14" s="401">
        <v>14.0</v>
      </c>
      <c r="CP14" s="402">
        <f t="shared" si="51"/>
        <v>60.78763406</v>
      </c>
      <c r="CQ14" s="403">
        <f t="shared" si="52"/>
        <v>58.38769429</v>
      </c>
      <c r="CR14" s="398">
        <f t="shared" si="53"/>
        <v>2.14319395</v>
      </c>
      <c r="CS14" s="404">
        <f t="shared" si="54"/>
        <v>0.9853336434</v>
      </c>
      <c r="CT14" s="396">
        <v>1.396878</v>
      </c>
      <c r="CU14" s="396">
        <v>42.7906977</v>
      </c>
      <c r="CV14" s="405">
        <f t="shared" si="55"/>
        <v>22.09378785</v>
      </c>
      <c r="CW14" s="382" t="s">
        <v>163</v>
      </c>
      <c r="CX14" s="382" t="s">
        <v>134</v>
      </c>
      <c r="CY14" s="406" t="s">
        <v>135</v>
      </c>
      <c r="CZ14" s="394">
        <v>23031.0</v>
      </c>
      <c r="DA14" s="396">
        <v>23.0</v>
      </c>
      <c r="DB14" s="400">
        <f t="shared" si="56"/>
        <v>99.86539881</v>
      </c>
      <c r="DC14" s="398">
        <f t="shared" si="57"/>
        <v>-2.258988534</v>
      </c>
      <c r="DD14" s="396">
        <v>155.9871504</v>
      </c>
      <c r="DE14" s="398">
        <f t="shared" si="58"/>
        <v>-0.08955349412</v>
      </c>
      <c r="DF14" s="400">
        <v>155.9871504</v>
      </c>
      <c r="DG14" s="398">
        <f t="shared" si="59"/>
        <v>0.2058472527</v>
      </c>
      <c r="DH14" s="407">
        <f t="shared" si="60"/>
        <v>-0.1883366994</v>
      </c>
      <c r="DI14" s="396">
        <v>1086.54</v>
      </c>
      <c r="DJ14" s="398">
        <f t="shared" si="61"/>
        <v>1086.54</v>
      </c>
      <c r="DK14" s="388">
        <f t="shared" si="62"/>
        <v>1086.54</v>
      </c>
    </row>
    <row r="15">
      <c r="A15" s="381" t="s">
        <v>164</v>
      </c>
      <c r="B15" s="382" t="s">
        <v>151</v>
      </c>
      <c r="C15" s="382" t="s">
        <v>148</v>
      </c>
      <c r="D15" s="382" t="str">
        <f>Neces.!I29</f>
        <v>Sudeste</v>
      </c>
      <c r="E15" s="383">
        <v>600.550950945936</v>
      </c>
      <c r="F15" s="384">
        <f t="shared" si="1"/>
        <v>-0.1784669782</v>
      </c>
      <c r="G15" s="385">
        <f t="shared" si="65"/>
        <v>11992.79093</v>
      </c>
      <c r="H15" s="385">
        <v>10712.0</v>
      </c>
      <c r="I15" s="383">
        <f t="shared" si="2"/>
        <v>4.029870564</v>
      </c>
      <c r="J15" s="386">
        <f t="shared" si="3"/>
        <v>0.4265684097</v>
      </c>
      <c r="K15" s="383">
        <v>0.073326328</v>
      </c>
      <c r="L15" s="386">
        <f t="shared" si="66"/>
        <v>-0.7218805756</v>
      </c>
      <c r="M15" s="383">
        <v>0.22868508</v>
      </c>
      <c r="N15" s="386">
        <f t="shared" si="5"/>
        <v>-0.8691935547</v>
      </c>
      <c r="O15" s="383">
        <f t="shared" si="6"/>
        <v>0.9456188622</v>
      </c>
      <c r="P15" s="387">
        <f t="shared" si="7"/>
        <v>0</v>
      </c>
      <c r="Q15" s="387">
        <f t="shared" si="8"/>
        <v>-0.2205145505</v>
      </c>
      <c r="R15" s="383">
        <v>1204.2569081404</v>
      </c>
      <c r="S15" s="386">
        <f t="shared" si="9"/>
        <v>-0.5313319674</v>
      </c>
      <c r="T15" s="383">
        <v>10.6609410007468</v>
      </c>
      <c r="U15" s="386">
        <f t="shared" si="10"/>
        <v>0.309831022</v>
      </c>
      <c r="V15" s="383">
        <v>6.96415235250187</v>
      </c>
      <c r="W15" s="386">
        <f t="shared" si="11"/>
        <v>-0.5293976349</v>
      </c>
      <c r="X15" s="383">
        <v>11.6224794622853</v>
      </c>
      <c r="Y15" s="383">
        <f t="shared" si="12"/>
        <v>88.37752054</v>
      </c>
      <c r="Z15" s="386">
        <f t="shared" si="13"/>
        <v>0.5607569722</v>
      </c>
      <c r="AA15" s="388">
        <f t="shared" si="14"/>
        <v>-0.204282708</v>
      </c>
      <c r="AB15" s="389" t="s">
        <v>164</v>
      </c>
      <c r="AC15" s="389" t="s">
        <v>151</v>
      </c>
      <c r="AD15" s="390">
        <v>10712.0</v>
      </c>
      <c r="AE15" s="391" t="s">
        <v>152</v>
      </c>
      <c r="AF15" s="383">
        <v>0.0</v>
      </c>
      <c r="AG15" s="392">
        <f t="shared" si="15"/>
        <v>45.68456565</v>
      </c>
      <c r="AH15" s="382">
        <f t="shared" si="16"/>
        <v>45.68456565</v>
      </c>
      <c r="AI15" s="383">
        <v>0.0</v>
      </c>
      <c r="AJ15" s="392">
        <f t="shared" si="17"/>
        <v>0</v>
      </c>
      <c r="AK15" s="382">
        <f t="shared" si="18"/>
        <v>0</v>
      </c>
      <c r="AL15" s="392">
        <v>0.0</v>
      </c>
      <c r="AM15" s="392">
        <f t="shared" si="19"/>
        <v>8.785493393</v>
      </c>
      <c r="AN15" s="382">
        <f t="shared" si="20"/>
        <v>8.785493393</v>
      </c>
      <c r="AO15" s="383">
        <v>0.0</v>
      </c>
      <c r="AP15" s="392">
        <f t="shared" si="21"/>
        <v>137.9322463</v>
      </c>
      <c r="AQ15" s="382">
        <f t="shared" si="22"/>
        <v>137.9322463</v>
      </c>
      <c r="AR15" s="393">
        <f t="shared" si="23"/>
        <v>53.15223503</v>
      </c>
      <c r="AS15" s="382" t="s">
        <v>164</v>
      </c>
      <c r="AT15" s="382" t="s">
        <v>151</v>
      </c>
      <c r="AU15" s="382" t="str">
        <f>RH!I29</f>
        <v>Sudeste</v>
      </c>
      <c r="AV15" s="394">
        <v>4474.0</v>
      </c>
      <c r="AW15" s="392">
        <v>100.0</v>
      </c>
      <c r="AX15" s="382">
        <f t="shared" si="24"/>
        <v>0.5453197569</v>
      </c>
      <c r="AY15" s="383">
        <v>100.0</v>
      </c>
      <c r="AZ15" s="382">
        <f t="shared" si="25"/>
        <v>0.5821872744</v>
      </c>
      <c r="BA15" s="383">
        <v>1.69</v>
      </c>
      <c r="BB15" s="382">
        <f t="shared" si="26"/>
        <v>0.1894745117</v>
      </c>
      <c r="BC15" s="392">
        <v>0.938200149365198</v>
      </c>
      <c r="BD15" s="382">
        <f t="shared" si="27"/>
        <v>-0.882936677</v>
      </c>
      <c r="BE15" s="383">
        <v>18.0</v>
      </c>
      <c r="BF15" s="383">
        <f t="shared" si="28"/>
        <v>1.680358476</v>
      </c>
      <c r="BG15" s="382">
        <f t="shared" si="29"/>
        <v>3.060336069</v>
      </c>
      <c r="BH15" s="395">
        <f t="shared" si="30"/>
        <v>0.2652776361</v>
      </c>
      <c r="BI15" s="382" t="s">
        <v>164</v>
      </c>
      <c r="BJ15" s="382" t="s">
        <v>151</v>
      </c>
      <c r="BK15" s="382" t="str">
        <f>Equip.!J32</f>
        <v>Sudeste</v>
      </c>
      <c r="BL15" s="394">
        <v>10712.0</v>
      </c>
      <c r="BM15" s="392">
        <v>1.0</v>
      </c>
      <c r="BN15" s="396">
        <f t="shared" si="64"/>
        <v>9.335324869</v>
      </c>
      <c r="BO15" s="397">
        <f t="shared" si="31"/>
        <v>6.149845375</v>
      </c>
      <c r="BP15" s="398">
        <f t="shared" si="32"/>
        <v>0.2393627229</v>
      </c>
      <c r="BQ15" s="396">
        <v>0.0</v>
      </c>
      <c r="BR15" s="396">
        <f t="shared" si="33"/>
        <v>0</v>
      </c>
      <c r="BS15" s="397">
        <f t="shared" si="34"/>
        <v>0.8785493393</v>
      </c>
      <c r="BT15" s="398">
        <f t="shared" si="35"/>
        <v>-1.129697626</v>
      </c>
      <c r="BU15" s="396">
        <v>1.0</v>
      </c>
      <c r="BV15" s="396">
        <f t="shared" si="36"/>
        <v>9.335324869</v>
      </c>
      <c r="BW15" s="399">
        <f t="shared" si="37"/>
        <v>1.757098679</v>
      </c>
      <c r="BX15" s="398">
        <f t="shared" si="38"/>
        <v>-0.6439662184</v>
      </c>
      <c r="BY15" s="396">
        <v>0.0</v>
      </c>
      <c r="BZ15" s="396">
        <f t="shared" si="39"/>
        <v>0</v>
      </c>
      <c r="CA15" s="397">
        <f t="shared" si="40"/>
        <v>4.392746697</v>
      </c>
      <c r="CB15" s="398">
        <f t="shared" si="41"/>
        <v>-0.02976992606</v>
      </c>
      <c r="CC15" s="400">
        <v>0.0</v>
      </c>
      <c r="CD15" s="396">
        <f t="shared" si="42"/>
        <v>0</v>
      </c>
      <c r="CE15" s="397">
        <f t="shared" si="43"/>
        <v>0.8785493393</v>
      </c>
      <c r="CF15" s="398">
        <f t="shared" si="44"/>
        <v>-1.129697626</v>
      </c>
      <c r="CG15" s="392">
        <v>0.0</v>
      </c>
      <c r="CH15" s="396">
        <f t="shared" si="45"/>
        <v>0</v>
      </c>
      <c r="CI15" s="397">
        <f t="shared" si="46"/>
        <v>7.028394715</v>
      </c>
      <c r="CJ15" s="398">
        <f t="shared" si="47"/>
        <v>2.092678679</v>
      </c>
      <c r="CK15" s="392">
        <v>0.0</v>
      </c>
      <c r="CL15" s="396">
        <f t="shared" si="48"/>
        <v>0</v>
      </c>
      <c r="CM15" s="397">
        <f t="shared" si="49"/>
        <v>8.785493393</v>
      </c>
      <c r="CN15" s="398">
        <f t="shared" si="50"/>
        <v>1.423223286</v>
      </c>
      <c r="CO15" s="401">
        <v>2.0</v>
      </c>
      <c r="CP15" s="402">
        <f t="shared" si="51"/>
        <v>18.67064974</v>
      </c>
      <c r="CQ15" s="403">
        <f t="shared" si="52"/>
        <v>35.14197357</v>
      </c>
      <c r="CR15" s="398">
        <f t="shared" si="53"/>
        <v>-0.2233050996</v>
      </c>
      <c r="CS15" s="404">
        <f t="shared" si="54"/>
        <v>0.2842453013</v>
      </c>
      <c r="CT15" s="396">
        <v>7.936508</v>
      </c>
      <c r="CU15" s="396">
        <v>78.6423841</v>
      </c>
      <c r="CV15" s="405">
        <f t="shared" si="55"/>
        <v>43.28944605</v>
      </c>
      <c r="CW15" s="382" t="s">
        <v>164</v>
      </c>
      <c r="CX15" s="382" t="s">
        <v>151</v>
      </c>
      <c r="CY15" s="406" t="s">
        <v>152</v>
      </c>
      <c r="CZ15" s="394">
        <v>10712.0</v>
      </c>
      <c r="DA15" s="396">
        <v>4.0</v>
      </c>
      <c r="DB15" s="400">
        <f t="shared" si="56"/>
        <v>37.34129948</v>
      </c>
      <c r="DC15" s="398">
        <f t="shared" si="57"/>
        <v>0.0902672979</v>
      </c>
      <c r="DD15" s="396">
        <v>197.757841</v>
      </c>
      <c r="DE15" s="398">
        <f t="shared" si="58"/>
        <v>0.371431728</v>
      </c>
      <c r="DF15" s="400">
        <v>57.33858672</v>
      </c>
      <c r="DG15" s="398">
        <f t="shared" si="59"/>
        <v>-0.8989373422</v>
      </c>
      <c r="DH15" s="407">
        <f t="shared" si="60"/>
        <v>-0.1648323431</v>
      </c>
      <c r="DI15" s="396">
        <v>793.11</v>
      </c>
      <c r="DJ15" s="398">
        <f t="shared" si="61"/>
        <v>793.11</v>
      </c>
      <c r="DK15" s="388">
        <f t="shared" si="62"/>
        <v>793.11</v>
      </c>
    </row>
    <row r="16">
      <c r="A16" s="381" t="s">
        <v>165</v>
      </c>
      <c r="B16" s="382" t="s">
        <v>153</v>
      </c>
      <c r="C16" s="382" t="s">
        <v>136</v>
      </c>
      <c r="D16" s="382" t="str">
        <f>Neces.!I30</f>
        <v>Baixo Pantanal</v>
      </c>
      <c r="E16" s="383">
        <v>692.385549764801</v>
      </c>
      <c r="F16" s="384">
        <f t="shared" si="1"/>
        <v>0.674706395</v>
      </c>
      <c r="G16" s="385">
        <f t="shared" si="65"/>
        <v>24197.17983</v>
      </c>
      <c r="H16" s="385">
        <v>21613.0</v>
      </c>
      <c r="I16" s="383">
        <f t="shared" si="2"/>
        <v>4.334715053</v>
      </c>
      <c r="J16" s="386">
        <f t="shared" si="3"/>
        <v>-0.2956858403</v>
      </c>
      <c r="K16" s="383">
        <v>0.073039304</v>
      </c>
      <c r="L16" s="386">
        <f t="shared" si="66"/>
        <v>-0.7388452815</v>
      </c>
      <c r="M16" s="383">
        <v>0.245924651</v>
      </c>
      <c r="N16" s="386">
        <f t="shared" si="5"/>
        <v>-0.13411187</v>
      </c>
      <c r="O16" s="383">
        <f t="shared" si="6"/>
        <v>0.9456188622</v>
      </c>
      <c r="P16" s="387">
        <f t="shared" si="7"/>
        <v>0</v>
      </c>
      <c r="Q16" s="387">
        <f t="shared" si="8"/>
        <v>-0.2205145505</v>
      </c>
      <c r="R16" s="383">
        <v>1725.81316800074</v>
      </c>
      <c r="S16" s="386">
        <f t="shared" si="9"/>
        <v>0.1368691902</v>
      </c>
      <c r="T16" s="383">
        <v>11.1553231851201</v>
      </c>
      <c r="U16" s="386">
        <f t="shared" si="10"/>
        <v>0.5279215884</v>
      </c>
      <c r="V16" s="383">
        <v>7.19011705917735</v>
      </c>
      <c r="W16" s="386">
        <f t="shared" si="11"/>
        <v>-0.3068950706</v>
      </c>
      <c r="X16" s="383">
        <v>8.34220145282932</v>
      </c>
      <c r="Y16" s="383">
        <f t="shared" si="12"/>
        <v>91.65779855</v>
      </c>
      <c r="Z16" s="386">
        <f t="shared" si="13"/>
        <v>0.9005587654</v>
      </c>
      <c r="AA16" s="388">
        <f t="shared" si="14"/>
        <v>0.08876819115</v>
      </c>
      <c r="AB16" s="389" t="s">
        <v>165</v>
      </c>
      <c r="AC16" s="389" t="s">
        <v>153</v>
      </c>
      <c r="AD16" s="390">
        <v>21613.0</v>
      </c>
      <c r="AE16" s="391" t="s">
        <v>132</v>
      </c>
      <c r="AF16" s="383">
        <v>18.5073798177023</v>
      </c>
      <c r="AG16" s="392">
        <f t="shared" si="15"/>
        <v>20.59986816</v>
      </c>
      <c r="AH16" s="382">
        <f t="shared" si="16"/>
        <v>20.59986816</v>
      </c>
      <c r="AI16" s="383">
        <v>0.0</v>
      </c>
      <c r="AJ16" s="392">
        <f t="shared" si="17"/>
        <v>0</v>
      </c>
      <c r="AK16" s="382">
        <f t="shared" si="18"/>
        <v>0</v>
      </c>
      <c r="AL16" s="392">
        <v>0.0</v>
      </c>
      <c r="AM16" s="392">
        <f t="shared" si="19"/>
        <v>0</v>
      </c>
      <c r="AN16" s="382">
        <f t="shared" si="20"/>
        <v>0</v>
      </c>
      <c r="AO16" s="383">
        <v>134.178503678342</v>
      </c>
      <c r="AP16" s="392">
        <f t="shared" si="21"/>
        <v>147.2890574</v>
      </c>
      <c r="AQ16" s="382">
        <f t="shared" si="22"/>
        <v>147.2890574</v>
      </c>
      <c r="AR16" s="393">
        <f t="shared" si="23"/>
        <v>48.30669084</v>
      </c>
      <c r="AS16" s="382" t="s">
        <v>165</v>
      </c>
      <c r="AT16" s="382" t="s">
        <v>153</v>
      </c>
      <c r="AU16" s="382" t="str">
        <f>RH!I30</f>
        <v>Baixo Pantanal</v>
      </c>
      <c r="AV16" s="394">
        <v>9036.0</v>
      </c>
      <c r="AW16" s="392">
        <v>100.0</v>
      </c>
      <c r="AX16" s="382">
        <f t="shared" si="24"/>
        <v>0.5453197569</v>
      </c>
      <c r="AY16" s="383">
        <v>100.0</v>
      </c>
      <c r="AZ16" s="382">
        <f t="shared" si="25"/>
        <v>0.5821872744</v>
      </c>
      <c r="BA16" s="383">
        <v>1.15</v>
      </c>
      <c r="BB16" s="382">
        <f t="shared" si="26"/>
        <v>-0.5245698936</v>
      </c>
      <c r="BC16" s="392">
        <v>1.00402535511035</v>
      </c>
      <c r="BD16" s="382">
        <f t="shared" si="27"/>
        <v>-0.7753268776</v>
      </c>
      <c r="BE16" s="383">
        <v>15.0</v>
      </c>
      <c r="BF16" s="383">
        <f t="shared" si="28"/>
        <v>0.6940267432</v>
      </c>
      <c r="BG16" s="382">
        <f t="shared" si="29"/>
        <v>0.50295496</v>
      </c>
      <c r="BH16" s="395">
        <f t="shared" si="30"/>
        <v>-0.1723908566</v>
      </c>
      <c r="BI16" s="382" t="s">
        <v>165</v>
      </c>
      <c r="BJ16" s="382" t="s">
        <v>153</v>
      </c>
      <c r="BK16" s="382" t="str">
        <f>Equip.!J33</f>
        <v>Baixo Pantanal</v>
      </c>
      <c r="BL16" s="394">
        <v>21613.0</v>
      </c>
      <c r="BM16" s="392">
        <v>1.0</v>
      </c>
      <c r="BN16" s="396">
        <f t="shared" si="64"/>
        <v>4.626844954</v>
      </c>
      <c r="BO16" s="397">
        <f t="shared" si="31"/>
        <v>7.209953856</v>
      </c>
      <c r="BP16" s="398">
        <f t="shared" si="32"/>
        <v>1.057479739</v>
      </c>
      <c r="BQ16" s="396">
        <v>0.0</v>
      </c>
      <c r="BR16" s="396">
        <f t="shared" si="33"/>
        <v>0</v>
      </c>
      <c r="BS16" s="397">
        <f t="shared" si="34"/>
        <v>2.059986816</v>
      </c>
      <c r="BT16" s="398">
        <f t="shared" si="35"/>
        <v>0.9360660115</v>
      </c>
      <c r="BU16" s="396">
        <v>1.0</v>
      </c>
      <c r="BV16" s="396">
        <f t="shared" si="36"/>
        <v>4.626844954</v>
      </c>
      <c r="BW16" s="399">
        <f t="shared" si="37"/>
        <v>3.089980224</v>
      </c>
      <c r="BX16" s="398">
        <f t="shared" si="38"/>
        <v>-0.006177855482</v>
      </c>
      <c r="BY16" s="396">
        <v>3.0</v>
      </c>
      <c r="BZ16" s="396">
        <f t="shared" si="39"/>
        <v>13.88053486</v>
      </c>
      <c r="CA16" s="397">
        <f t="shared" si="40"/>
        <v>4.119973632</v>
      </c>
      <c r="CB16" s="398">
        <f t="shared" si="41"/>
        <v>-0.1075042595</v>
      </c>
      <c r="CC16" s="400">
        <v>0.0</v>
      </c>
      <c r="CD16" s="396">
        <f t="shared" si="42"/>
        <v>0</v>
      </c>
      <c r="CE16" s="397">
        <f t="shared" si="43"/>
        <v>2.059986816</v>
      </c>
      <c r="CF16" s="398">
        <f t="shared" si="44"/>
        <v>0.9360660115</v>
      </c>
      <c r="CG16" s="392">
        <v>0.0</v>
      </c>
      <c r="CH16" s="396">
        <f t="shared" si="45"/>
        <v>0</v>
      </c>
      <c r="CI16" s="397">
        <f t="shared" si="46"/>
        <v>2.059986816</v>
      </c>
      <c r="CJ16" s="398">
        <f t="shared" si="47"/>
        <v>-0.3675496743</v>
      </c>
      <c r="CK16" s="392">
        <v>0.0</v>
      </c>
      <c r="CL16" s="396">
        <f t="shared" si="48"/>
        <v>0</v>
      </c>
      <c r="CM16" s="397">
        <f t="shared" si="49"/>
        <v>8.239947264</v>
      </c>
      <c r="CN16" s="398">
        <f t="shared" si="50"/>
        <v>1.240093366</v>
      </c>
      <c r="CO16" s="401">
        <v>6.0</v>
      </c>
      <c r="CP16" s="402">
        <f t="shared" si="51"/>
        <v>27.76106973</v>
      </c>
      <c r="CQ16" s="403">
        <f t="shared" si="52"/>
        <v>43.25972314</v>
      </c>
      <c r="CR16" s="398">
        <f t="shared" si="53"/>
        <v>0.6031113777</v>
      </c>
      <c r="CS16" s="404">
        <f t="shared" si="54"/>
        <v>0.4932671255</v>
      </c>
      <c r="CT16" s="396">
        <v>5.447942</v>
      </c>
      <c r="CU16" s="396">
        <v>91.0229645</v>
      </c>
      <c r="CV16" s="405">
        <f t="shared" si="55"/>
        <v>48.23545325</v>
      </c>
      <c r="CW16" s="382" t="s">
        <v>165</v>
      </c>
      <c r="CX16" s="382" t="s">
        <v>153</v>
      </c>
      <c r="CY16" s="406" t="s">
        <v>132</v>
      </c>
      <c r="CZ16" s="394">
        <v>21613.0</v>
      </c>
      <c r="DA16" s="396">
        <v>6.0</v>
      </c>
      <c r="DB16" s="400">
        <f t="shared" si="56"/>
        <v>27.76106973</v>
      </c>
      <c r="DC16" s="398">
        <f t="shared" si="57"/>
        <v>0.4502310695</v>
      </c>
      <c r="DD16" s="396">
        <v>262.7463364</v>
      </c>
      <c r="DE16" s="398">
        <f t="shared" si="58"/>
        <v>1.088650801</v>
      </c>
      <c r="DF16" s="400">
        <v>262.7463364</v>
      </c>
      <c r="DG16" s="398">
        <f t="shared" si="59"/>
        <v>1.401464296</v>
      </c>
      <c r="DH16" s="407">
        <f t="shared" si="60"/>
        <v>1.149934226</v>
      </c>
      <c r="DI16" s="396">
        <v>1022.95</v>
      </c>
      <c r="DJ16" s="398">
        <f t="shared" si="61"/>
        <v>1022.95</v>
      </c>
      <c r="DK16" s="388">
        <f t="shared" si="62"/>
        <v>1022.95</v>
      </c>
    </row>
    <row r="17">
      <c r="A17" s="381" t="s">
        <v>166</v>
      </c>
      <c r="B17" s="382" t="s">
        <v>130</v>
      </c>
      <c r="C17" s="382" t="s">
        <v>136</v>
      </c>
      <c r="D17" s="382" t="str">
        <f>Neces.!I31</f>
        <v>Baixo Pantanal</v>
      </c>
      <c r="E17" s="383">
        <v>620.381692818448</v>
      </c>
      <c r="F17" s="384">
        <f t="shared" si="1"/>
        <v>0.005767081188</v>
      </c>
      <c r="G17" s="385">
        <f t="shared" si="65"/>
        <v>9591.321871</v>
      </c>
      <c r="H17" s="385">
        <v>8567.0</v>
      </c>
      <c r="I17" s="383">
        <f t="shared" si="2"/>
        <v>3.932828767</v>
      </c>
      <c r="J17" s="386">
        <f t="shared" si="3"/>
        <v>0.656485147</v>
      </c>
      <c r="K17" s="383">
        <v>0.088173792</v>
      </c>
      <c r="L17" s="386">
        <f t="shared" si="66"/>
        <v>0.1556866671</v>
      </c>
      <c r="M17" s="383">
        <v>0.245934015</v>
      </c>
      <c r="N17" s="386">
        <f t="shared" si="5"/>
        <v>-0.1337125965</v>
      </c>
      <c r="O17" s="383">
        <f t="shared" si="6"/>
        <v>0.9456188622</v>
      </c>
      <c r="P17" s="387">
        <f t="shared" si="7"/>
        <v>0</v>
      </c>
      <c r="Q17" s="387">
        <f t="shared" si="8"/>
        <v>-0.2205145505</v>
      </c>
      <c r="R17" s="383">
        <v>1494.10528773199</v>
      </c>
      <c r="S17" s="386">
        <f t="shared" si="9"/>
        <v>-0.1599875168</v>
      </c>
      <c r="T17" s="383">
        <v>10.4003735263219</v>
      </c>
      <c r="U17" s="386">
        <f t="shared" si="10"/>
        <v>0.1948849137</v>
      </c>
      <c r="V17" s="383">
        <v>8.0775067118011</v>
      </c>
      <c r="W17" s="386">
        <f t="shared" si="11"/>
        <v>0.5668983467</v>
      </c>
      <c r="X17" s="383">
        <v>9.66499358001634</v>
      </c>
      <c r="Y17" s="383">
        <f t="shared" si="12"/>
        <v>90.33500642</v>
      </c>
      <c r="Z17" s="386">
        <f t="shared" si="13"/>
        <v>0.7635316184</v>
      </c>
      <c r="AA17" s="388">
        <f t="shared" si="14"/>
        <v>0.1233400011</v>
      </c>
      <c r="AB17" s="389" t="s">
        <v>166</v>
      </c>
      <c r="AC17" s="389" t="s">
        <v>130</v>
      </c>
      <c r="AD17" s="390">
        <v>8567.0</v>
      </c>
      <c r="AE17" s="391" t="s">
        <v>132</v>
      </c>
      <c r="AF17" s="383">
        <v>0.0</v>
      </c>
      <c r="AG17" s="392">
        <f t="shared" si="15"/>
        <v>30.15308489</v>
      </c>
      <c r="AH17" s="382">
        <f t="shared" si="16"/>
        <v>30.15308489</v>
      </c>
      <c r="AI17" s="383">
        <v>0.0</v>
      </c>
      <c r="AJ17" s="392">
        <f t="shared" si="17"/>
        <v>0</v>
      </c>
      <c r="AK17" s="382">
        <f t="shared" si="18"/>
        <v>0</v>
      </c>
      <c r="AL17" s="392">
        <v>0.0</v>
      </c>
      <c r="AM17" s="392">
        <f t="shared" si="19"/>
        <v>7.731560229</v>
      </c>
      <c r="AN17" s="382">
        <f t="shared" si="20"/>
        <v>7.731560229</v>
      </c>
      <c r="AO17" s="383">
        <v>93.3815804832497</v>
      </c>
      <c r="AP17" s="392">
        <f t="shared" si="21"/>
        <v>156.1775166</v>
      </c>
      <c r="AQ17" s="382">
        <f t="shared" si="22"/>
        <v>156.1775166</v>
      </c>
      <c r="AR17" s="393">
        <f t="shared" si="23"/>
        <v>55.20334003</v>
      </c>
      <c r="AS17" s="382" t="s">
        <v>166</v>
      </c>
      <c r="AT17" s="382" t="s">
        <v>130</v>
      </c>
      <c r="AU17" s="382" t="str">
        <f>RH!I31</f>
        <v>Baixo Pantanal</v>
      </c>
      <c r="AV17" s="394">
        <v>3282.0</v>
      </c>
      <c r="AW17" s="392">
        <v>100.0</v>
      </c>
      <c r="AX17" s="382">
        <f t="shared" si="24"/>
        <v>0.5453197569</v>
      </c>
      <c r="AY17" s="383">
        <v>100.0</v>
      </c>
      <c r="AZ17" s="382">
        <f t="shared" si="25"/>
        <v>0.5821872744</v>
      </c>
      <c r="BA17" s="383">
        <v>1.63</v>
      </c>
      <c r="BB17" s="382">
        <f t="shared" si="26"/>
        <v>0.1101362444</v>
      </c>
      <c r="BC17" s="392">
        <v>1.86763160966499</v>
      </c>
      <c r="BD17" s="382">
        <f t="shared" si="27"/>
        <v>0.6364802672</v>
      </c>
      <c r="BE17" s="383">
        <v>5.0</v>
      </c>
      <c r="BF17" s="383">
        <f t="shared" si="28"/>
        <v>0.583634878</v>
      </c>
      <c r="BG17" s="382">
        <f t="shared" si="29"/>
        <v>0.2167286722</v>
      </c>
      <c r="BH17" s="395">
        <f t="shared" si="30"/>
        <v>0.4129404995</v>
      </c>
      <c r="BI17" s="382" t="s">
        <v>166</v>
      </c>
      <c r="BJ17" s="382" t="s">
        <v>130</v>
      </c>
      <c r="BK17" s="382" t="str">
        <f>Equip.!J34</f>
        <v>Baixo Pantanal</v>
      </c>
      <c r="BL17" s="394">
        <v>8567.0</v>
      </c>
      <c r="BM17" s="392">
        <v>1.0</v>
      </c>
      <c r="BN17" s="396">
        <f t="shared" si="64"/>
        <v>11.67269756</v>
      </c>
      <c r="BO17" s="397">
        <f t="shared" si="31"/>
        <v>3.865780114</v>
      </c>
      <c r="BP17" s="398">
        <f t="shared" si="32"/>
        <v>-1.523317879</v>
      </c>
      <c r="BQ17" s="396">
        <v>0.0</v>
      </c>
      <c r="BR17" s="396">
        <f t="shared" si="33"/>
        <v>0</v>
      </c>
      <c r="BS17" s="397">
        <f t="shared" si="34"/>
        <v>3.092624092</v>
      </c>
      <c r="BT17" s="398">
        <f t="shared" si="35"/>
        <v>2.741649951</v>
      </c>
      <c r="BU17" s="396">
        <v>0.0</v>
      </c>
      <c r="BV17" s="396">
        <f t="shared" si="36"/>
        <v>0</v>
      </c>
      <c r="BW17" s="399">
        <f t="shared" si="37"/>
        <v>1.546312046</v>
      </c>
      <c r="BX17" s="398">
        <f t="shared" si="38"/>
        <v>-0.7448283407</v>
      </c>
      <c r="BY17" s="396">
        <v>0.0</v>
      </c>
      <c r="BZ17" s="396">
        <f t="shared" si="39"/>
        <v>0</v>
      </c>
      <c r="CA17" s="397">
        <f t="shared" si="40"/>
        <v>2.319468069</v>
      </c>
      <c r="CB17" s="398">
        <f t="shared" si="41"/>
        <v>-0.6206088067</v>
      </c>
      <c r="CC17" s="400">
        <v>0.0</v>
      </c>
      <c r="CD17" s="396">
        <f t="shared" si="42"/>
        <v>0</v>
      </c>
      <c r="CE17" s="397">
        <f t="shared" si="43"/>
        <v>3.092624092</v>
      </c>
      <c r="CF17" s="398">
        <f t="shared" si="44"/>
        <v>2.741649951</v>
      </c>
      <c r="CG17" s="392">
        <v>0.0</v>
      </c>
      <c r="CH17" s="396">
        <f t="shared" si="45"/>
        <v>0</v>
      </c>
      <c r="CI17" s="397">
        <f t="shared" si="46"/>
        <v>1.546312046</v>
      </c>
      <c r="CJ17" s="398">
        <f t="shared" si="47"/>
        <v>-0.6219082656</v>
      </c>
      <c r="CK17" s="392">
        <v>0.0</v>
      </c>
      <c r="CL17" s="396">
        <f t="shared" si="48"/>
        <v>0</v>
      </c>
      <c r="CM17" s="397">
        <f t="shared" si="49"/>
        <v>3.092624092</v>
      </c>
      <c r="CN17" s="398">
        <f t="shared" si="50"/>
        <v>-0.4877694696</v>
      </c>
      <c r="CO17" s="401">
        <v>4.0</v>
      </c>
      <c r="CP17" s="402">
        <f t="shared" si="51"/>
        <v>46.69079024</v>
      </c>
      <c r="CQ17" s="403">
        <f t="shared" si="52"/>
        <v>27.83361682</v>
      </c>
      <c r="CR17" s="398">
        <f t="shared" si="53"/>
        <v>-0.9673224398</v>
      </c>
      <c r="CS17" s="404">
        <f t="shared" si="54"/>
        <v>-0.2601506631</v>
      </c>
      <c r="CT17" s="396">
        <v>11.38614</v>
      </c>
      <c r="CU17" s="396">
        <v>84.1940532</v>
      </c>
      <c r="CV17" s="405">
        <f t="shared" si="55"/>
        <v>47.7900966</v>
      </c>
      <c r="CW17" s="382" t="s">
        <v>166</v>
      </c>
      <c r="CX17" s="382" t="s">
        <v>130</v>
      </c>
      <c r="CY17" s="406" t="s">
        <v>132</v>
      </c>
      <c r="CZ17" s="394">
        <v>8567.0</v>
      </c>
      <c r="DA17" s="396">
        <v>2.0</v>
      </c>
      <c r="DB17" s="400">
        <f t="shared" si="56"/>
        <v>23.34539512</v>
      </c>
      <c r="DC17" s="398">
        <f t="shared" si="57"/>
        <v>0.6161438844</v>
      </c>
      <c r="DD17" s="396">
        <v>258.2131115</v>
      </c>
      <c r="DE17" s="398">
        <f t="shared" si="58"/>
        <v>1.03862171</v>
      </c>
      <c r="DF17" s="400">
        <v>258.2131115</v>
      </c>
      <c r="DG17" s="398">
        <f t="shared" si="59"/>
        <v>1.350695822</v>
      </c>
      <c r="DH17" s="407">
        <f t="shared" si="60"/>
        <v>1.121203572</v>
      </c>
      <c r="DI17" s="396">
        <v>2046.7</v>
      </c>
      <c r="DJ17" s="398">
        <f t="shared" si="61"/>
        <v>2046.7</v>
      </c>
      <c r="DK17" s="388">
        <f t="shared" si="62"/>
        <v>2046.7</v>
      </c>
    </row>
    <row r="18">
      <c r="A18" s="381" t="s">
        <v>167</v>
      </c>
      <c r="B18" s="382" t="s">
        <v>153</v>
      </c>
      <c r="C18" s="382" t="s">
        <v>136</v>
      </c>
      <c r="D18" s="382" t="str">
        <f>Neces.!I32</f>
        <v>Baixo Pantanal</v>
      </c>
      <c r="E18" s="383">
        <v>510.742249942294</v>
      </c>
      <c r="F18" s="384">
        <f t="shared" si="1"/>
        <v>-1.0128191</v>
      </c>
      <c r="G18" s="385">
        <f t="shared" si="65"/>
        <v>26487.81185</v>
      </c>
      <c r="H18" s="385">
        <v>23659.0</v>
      </c>
      <c r="I18" s="383">
        <f t="shared" si="2"/>
        <v>4.373996384</v>
      </c>
      <c r="J18" s="386">
        <f t="shared" si="3"/>
        <v>-0.3887533192</v>
      </c>
      <c r="K18" s="383">
        <v>0.067410507</v>
      </c>
      <c r="L18" s="386">
        <f t="shared" si="66"/>
        <v>-1.071538317</v>
      </c>
      <c r="M18" s="383">
        <v>0.245002325</v>
      </c>
      <c r="N18" s="386">
        <f t="shared" si="5"/>
        <v>-0.1734391219</v>
      </c>
      <c r="O18" s="383">
        <f t="shared" si="6"/>
        <v>0.9456188622</v>
      </c>
      <c r="P18" s="387">
        <f t="shared" si="7"/>
        <v>0</v>
      </c>
      <c r="Q18" s="387">
        <f t="shared" si="8"/>
        <v>-0.2205145505</v>
      </c>
      <c r="R18" s="383">
        <v>1563.88689293715</v>
      </c>
      <c r="S18" s="386">
        <f t="shared" si="9"/>
        <v>-0.0705855616</v>
      </c>
      <c r="T18" s="383">
        <v>8.84652774842555</v>
      </c>
      <c r="U18" s="386">
        <f t="shared" si="10"/>
        <v>-0.4905748715</v>
      </c>
      <c r="V18" s="383">
        <v>7.69263282471787</v>
      </c>
      <c r="W18" s="386">
        <f t="shared" si="11"/>
        <v>0.187921346</v>
      </c>
      <c r="X18" s="383">
        <v>9.42981529227778</v>
      </c>
      <c r="Y18" s="383">
        <f t="shared" si="12"/>
        <v>90.57018471</v>
      </c>
      <c r="Z18" s="386">
        <f t="shared" si="13"/>
        <v>0.7878935791</v>
      </c>
      <c r="AA18" s="388">
        <f t="shared" si="14"/>
        <v>-0.3534416804</v>
      </c>
      <c r="AB18" s="389" t="s">
        <v>167</v>
      </c>
      <c r="AC18" s="389" t="s">
        <v>153</v>
      </c>
      <c r="AD18" s="390">
        <v>23659.0</v>
      </c>
      <c r="AE18" s="391" t="s">
        <v>132</v>
      </c>
      <c r="AF18" s="383">
        <v>0.0</v>
      </c>
      <c r="AG18" s="392">
        <f t="shared" si="15"/>
        <v>20.59986816</v>
      </c>
      <c r="AH18" s="382">
        <f t="shared" si="16"/>
        <v>20.59986816</v>
      </c>
      <c r="AI18" s="383">
        <v>0.0</v>
      </c>
      <c r="AJ18" s="392">
        <f t="shared" si="17"/>
        <v>0</v>
      </c>
      <c r="AK18" s="382">
        <f t="shared" si="18"/>
        <v>0</v>
      </c>
      <c r="AL18" s="392">
        <v>0.0</v>
      </c>
      <c r="AM18" s="392">
        <f t="shared" si="19"/>
        <v>0</v>
      </c>
      <c r="AN18" s="382">
        <f t="shared" si="20"/>
        <v>0</v>
      </c>
      <c r="AO18" s="383">
        <v>135.255082632402</v>
      </c>
      <c r="AP18" s="392">
        <f t="shared" si="21"/>
        <v>147.2890574</v>
      </c>
      <c r="AQ18" s="382">
        <f t="shared" si="22"/>
        <v>147.2890574</v>
      </c>
      <c r="AR18" s="393">
        <f t="shared" si="23"/>
        <v>48.30669084</v>
      </c>
      <c r="AS18" s="382" t="s">
        <v>167</v>
      </c>
      <c r="AT18" s="382" t="s">
        <v>153</v>
      </c>
      <c r="AU18" s="382" t="str">
        <f>RH!I32</f>
        <v>Baixo Pantanal</v>
      </c>
      <c r="AV18" s="394">
        <v>11779.0</v>
      </c>
      <c r="AW18" s="392">
        <v>94.784225875988</v>
      </c>
      <c r="AX18" s="382">
        <f t="shared" si="24"/>
        <v>-0.008582622323</v>
      </c>
      <c r="AY18" s="383">
        <v>72.91</v>
      </c>
      <c r="AZ18" s="382">
        <f t="shared" si="25"/>
        <v>-1.531087952</v>
      </c>
      <c r="BA18" s="383">
        <v>1.24</v>
      </c>
      <c r="BB18" s="382">
        <f t="shared" si="26"/>
        <v>-0.4055624927</v>
      </c>
      <c r="BC18" s="392">
        <v>1.00173295574623</v>
      </c>
      <c r="BD18" s="382">
        <f t="shared" si="27"/>
        <v>-0.7790744487</v>
      </c>
      <c r="BE18" s="383">
        <v>12.0</v>
      </c>
      <c r="BF18" s="383">
        <f t="shared" si="28"/>
        <v>0.5072065599</v>
      </c>
      <c r="BG18" s="382">
        <f t="shared" si="29"/>
        <v>0.01856376437</v>
      </c>
      <c r="BH18" s="395">
        <f t="shared" si="30"/>
        <v>-0.5083600256</v>
      </c>
      <c r="BI18" s="382" t="s">
        <v>167</v>
      </c>
      <c r="BJ18" s="382" t="s">
        <v>153</v>
      </c>
      <c r="BK18" s="382" t="str">
        <f>Equip.!J35</f>
        <v>Baixo Pantanal</v>
      </c>
      <c r="BL18" s="394">
        <v>23659.0</v>
      </c>
      <c r="BM18" s="392">
        <v>1.0</v>
      </c>
      <c r="BN18" s="396">
        <f t="shared" si="64"/>
        <v>4.226721332</v>
      </c>
      <c r="BO18" s="397">
        <f t="shared" si="31"/>
        <v>7.209953856</v>
      </c>
      <c r="BP18" s="398">
        <f t="shared" si="32"/>
        <v>1.057479739</v>
      </c>
      <c r="BQ18" s="396">
        <v>1.0</v>
      </c>
      <c r="BR18" s="396">
        <f t="shared" si="33"/>
        <v>4.226721332</v>
      </c>
      <c r="BS18" s="397">
        <f t="shared" si="34"/>
        <v>2.059986816</v>
      </c>
      <c r="BT18" s="398">
        <f t="shared" si="35"/>
        <v>0.9360660115</v>
      </c>
      <c r="BU18" s="396">
        <v>0.0</v>
      </c>
      <c r="BV18" s="396">
        <f t="shared" si="36"/>
        <v>0</v>
      </c>
      <c r="BW18" s="399">
        <f t="shared" si="37"/>
        <v>3.089980224</v>
      </c>
      <c r="BX18" s="398">
        <f t="shared" si="38"/>
        <v>-0.006177855482</v>
      </c>
      <c r="BY18" s="396">
        <v>1.0</v>
      </c>
      <c r="BZ18" s="396">
        <f t="shared" si="39"/>
        <v>4.226721332</v>
      </c>
      <c r="CA18" s="397">
        <f t="shared" si="40"/>
        <v>4.119973632</v>
      </c>
      <c r="CB18" s="398">
        <f t="shared" si="41"/>
        <v>-0.1075042595</v>
      </c>
      <c r="CC18" s="400">
        <v>1.0</v>
      </c>
      <c r="CD18" s="396">
        <f t="shared" si="42"/>
        <v>4.226721332</v>
      </c>
      <c r="CE18" s="397">
        <f t="shared" si="43"/>
        <v>2.059986816</v>
      </c>
      <c r="CF18" s="398">
        <f t="shared" si="44"/>
        <v>0.9360660115</v>
      </c>
      <c r="CG18" s="392">
        <v>2.0</v>
      </c>
      <c r="CH18" s="396">
        <f t="shared" si="45"/>
        <v>8.453442665</v>
      </c>
      <c r="CI18" s="397">
        <f t="shared" si="46"/>
        <v>2.059986816</v>
      </c>
      <c r="CJ18" s="398">
        <f t="shared" si="47"/>
        <v>-0.3675496743</v>
      </c>
      <c r="CK18" s="392">
        <v>1.0</v>
      </c>
      <c r="CL18" s="396">
        <f t="shared" si="48"/>
        <v>4.226721332</v>
      </c>
      <c r="CM18" s="397">
        <f t="shared" si="49"/>
        <v>8.239947264</v>
      </c>
      <c r="CN18" s="398">
        <f t="shared" si="50"/>
        <v>1.240093366</v>
      </c>
      <c r="CO18" s="401">
        <v>8.0</v>
      </c>
      <c r="CP18" s="402">
        <f t="shared" si="51"/>
        <v>33.81377066</v>
      </c>
      <c r="CQ18" s="403">
        <f t="shared" si="52"/>
        <v>43.25972314</v>
      </c>
      <c r="CR18" s="398">
        <f t="shared" si="53"/>
        <v>0.6031113777</v>
      </c>
      <c r="CS18" s="404">
        <f t="shared" si="54"/>
        <v>0.4932671255</v>
      </c>
      <c r="CT18" s="396">
        <v>5.447942</v>
      </c>
      <c r="CU18" s="396">
        <v>91.0229645</v>
      </c>
      <c r="CV18" s="405">
        <f t="shared" si="55"/>
        <v>48.23545325</v>
      </c>
      <c r="CW18" s="382" t="s">
        <v>167</v>
      </c>
      <c r="CX18" s="382" t="s">
        <v>153</v>
      </c>
      <c r="CY18" s="406" t="s">
        <v>132</v>
      </c>
      <c r="CZ18" s="394">
        <v>23659.0</v>
      </c>
      <c r="DA18" s="396">
        <v>8.0</v>
      </c>
      <c r="DB18" s="400">
        <f t="shared" si="56"/>
        <v>33.81377066</v>
      </c>
      <c r="DC18" s="398">
        <f t="shared" si="57"/>
        <v>0.2228092735</v>
      </c>
      <c r="DD18" s="396">
        <v>232.468645</v>
      </c>
      <c r="DE18" s="398">
        <f t="shared" si="58"/>
        <v>0.7545033857</v>
      </c>
      <c r="DF18" s="400">
        <v>232.468645</v>
      </c>
      <c r="DG18" s="398">
        <f t="shared" si="59"/>
        <v>1.062378497</v>
      </c>
      <c r="DH18" s="407">
        <f t="shared" si="60"/>
        <v>0.8244840191</v>
      </c>
      <c r="DI18" s="396">
        <v>1846.48</v>
      </c>
      <c r="DJ18" s="398">
        <f t="shared" si="61"/>
        <v>1846.48</v>
      </c>
      <c r="DK18" s="388">
        <f t="shared" si="62"/>
        <v>1846.48</v>
      </c>
    </row>
    <row r="19">
      <c r="A19" s="381" t="s">
        <v>168</v>
      </c>
      <c r="B19" s="382" t="s">
        <v>134</v>
      </c>
      <c r="C19" s="382" t="s">
        <v>134</v>
      </c>
      <c r="D19" s="382" t="str">
        <f>Neces.!I33</f>
        <v>Leste</v>
      </c>
      <c r="E19" s="383">
        <v>653.251447882417</v>
      </c>
      <c r="F19" s="384">
        <f t="shared" si="1"/>
        <v>0.3111378256</v>
      </c>
      <c r="G19" s="385">
        <f t="shared" si="65"/>
        <v>12963.45465</v>
      </c>
      <c r="H19" s="385">
        <v>11579.0</v>
      </c>
      <c r="I19" s="383">
        <f t="shared" si="2"/>
        <v>4.063671054</v>
      </c>
      <c r="J19" s="386">
        <f t="shared" si="3"/>
        <v>0.3464864389</v>
      </c>
      <c r="K19" s="383">
        <v>0.074172892</v>
      </c>
      <c r="L19" s="386">
        <f t="shared" si="66"/>
        <v>-0.6718439609</v>
      </c>
      <c r="M19" s="383">
        <v>0.231971337</v>
      </c>
      <c r="N19" s="386">
        <f t="shared" si="5"/>
        <v>-0.7290701531</v>
      </c>
      <c r="O19" s="383">
        <f t="shared" si="6"/>
        <v>0.9456188622</v>
      </c>
      <c r="P19" s="387">
        <f t="shared" si="7"/>
        <v>0</v>
      </c>
      <c r="Q19" s="387">
        <f t="shared" si="8"/>
        <v>-0.2205145505</v>
      </c>
      <c r="R19" s="383">
        <v>2867.25969427412</v>
      </c>
      <c r="S19" s="386">
        <f t="shared" si="9"/>
        <v>1.599253882</v>
      </c>
      <c r="T19" s="383">
        <v>9.31859400639088</v>
      </c>
      <c r="U19" s="386">
        <f t="shared" si="10"/>
        <v>-0.2823286991</v>
      </c>
      <c r="V19" s="383">
        <v>7.19405820882632</v>
      </c>
      <c r="W19" s="386">
        <f t="shared" si="11"/>
        <v>-0.3030143057</v>
      </c>
      <c r="X19" s="383">
        <v>18.4385525520339</v>
      </c>
      <c r="Y19" s="383">
        <f t="shared" si="12"/>
        <v>81.56144745</v>
      </c>
      <c r="Z19" s="386">
        <f t="shared" si="13"/>
        <v>-0.1453154555</v>
      </c>
      <c r="AA19" s="388">
        <f t="shared" si="14"/>
        <v>0.02880857989</v>
      </c>
      <c r="AB19" s="389" t="s">
        <v>168</v>
      </c>
      <c r="AC19" s="389" t="s">
        <v>134</v>
      </c>
      <c r="AD19" s="390">
        <v>11579.0</v>
      </c>
      <c r="AE19" s="391" t="s">
        <v>135</v>
      </c>
      <c r="AF19" s="383">
        <v>77.7269194230935</v>
      </c>
      <c r="AG19" s="392">
        <f t="shared" si="15"/>
        <v>78.01803978</v>
      </c>
      <c r="AH19" s="382">
        <f t="shared" si="16"/>
        <v>78.01803978</v>
      </c>
      <c r="AI19" s="383">
        <v>0.0</v>
      </c>
      <c r="AJ19" s="392">
        <f t="shared" si="17"/>
        <v>15.10026576</v>
      </c>
      <c r="AK19" s="382">
        <f t="shared" si="18"/>
        <v>15.10026576</v>
      </c>
      <c r="AL19" s="392">
        <v>0.0</v>
      </c>
      <c r="AM19" s="392">
        <f t="shared" si="19"/>
        <v>18.62366111</v>
      </c>
      <c r="AN19" s="382">
        <f t="shared" si="20"/>
        <v>18.62366111</v>
      </c>
      <c r="AO19" s="383">
        <v>94.999568183781</v>
      </c>
      <c r="AP19" s="392">
        <f t="shared" si="21"/>
        <v>137.9157607</v>
      </c>
      <c r="AQ19" s="382">
        <f t="shared" si="22"/>
        <v>137.9157607</v>
      </c>
      <c r="AR19" s="393">
        <f t="shared" si="23"/>
        <v>65.58548764</v>
      </c>
      <c r="AS19" s="382" t="s">
        <v>168</v>
      </c>
      <c r="AT19" s="382" t="s">
        <v>134</v>
      </c>
      <c r="AU19" s="382" t="str">
        <f>RH!I33</f>
        <v>Leste</v>
      </c>
      <c r="AV19" s="394">
        <v>6364.333333</v>
      </c>
      <c r="AW19" s="392">
        <v>100.0</v>
      </c>
      <c r="AX19" s="382">
        <f t="shared" si="24"/>
        <v>0.5453197569</v>
      </c>
      <c r="AY19" s="383">
        <v>100.0</v>
      </c>
      <c r="AZ19" s="382">
        <f t="shared" si="25"/>
        <v>0.5821872744</v>
      </c>
      <c r="BA19" s="383">
        <v>1.55</v>
      </c>
      <c r="BB19" s="382">
        <f t="shared" si="26"/>
        <v>0.004351888077</v>
      </c>
      <c r="BC19" s="392">
        <v>1.61067449693411</v>
      </c>
      <c r="BD19" s="382">
        <f t="shared" si="27"/>
        <v>0.2164116471</v>
      </c>
      <c r="BE19" s="383">
        <v>9.0</v>
      </c>
      <c r="BF19" s="383">
        <f t="shared" si="28"/>
        <v>0.7772691942</v>
      </c>
      <c r="BG19" s="382">
        <f t="shared" si="29"/>
        <v>0.7187876912</v>
      </c>
      <c r="BH19" s="395">
        <f t="shared" si="30"/>
        <v>0.3053905085</v>
      </c>
      <c r="BI19" s="382" t="s">
        <v>168</v>
      </c>
      <c r="BJ19" s="382" t="s">
        <v>134</v>
      </c>
      <c r="BK19" s="382" t="str">
        <f>Equip.!J36</f>
        <v>Leste</v>
      </c>
      <c r="BL19" s="394">
        <v>11579.0</v>
      </c>
      <c r="BM19" s="392">
        <v>1.0</v>
      </c>
      <c r="BN19" s="396">
        <f t="shared" si="64"/>
        <v>8.63632438</v>
      </c>
      <c r="BO19" s="397">
        <f t="shared" si="31"/>
        <v>6.543448498</v>
      </c>
      <c r="BP19" s="398">
        <f t="shared" si="32"/>
        <v>0.5431178742</v>
      </c>
      <c r="BQ19" s="396">
        <v>1.0</v>
      </c>
      <c r="BR19" s="396">
        <f t="shared" si="33"/>
        <v>8.63632438</v>
      </c>
      <c r="BS19" s="397">
        <f t="shared" si="34"/>
        <v>1.510026576</v>
      </c>
      <c r="BT19" s="398">
        <f t="shared" si="35"/>
        <v>-0.0255488748</v>
      </c>
      <c r="BU19" s="396">
        <v>0.0</v>
      </c>
      <c r="BV19" s="396">
        <f t="shared" si="36"/>
        <v>0</v>
      </c>
      <c r="BW19" s="399">
        <f t="shared" si="37"/>
        <v>7.04679069</v>
      </c>
      <c r="BX19" s="398">
        <f t="shared" si="38"/>
        <v>1.88716944</v>
      </c>
      <c r="BY19" s="396">
        <v>0.0</v>
      </c>
      <c r="BZ19" s="396">
        <f t="shared" si="39"/>
        <v>0</v>
      </c>
      <c r="CA19" s="397">
        <f t="shared" si="40"/>
        <v>6.543448498</v>
      </c>
      <c r="CB19" s="398">
        <f t="shared" si="41"/>
        <v>0.5831328588</v>
      </c>
      <c r="CC19" s="400">
        <v>1.0</v>
      </c>
      <c r="CD19" s="396">
        <f t="shared" si="42"/>
        <v>8.63632438</v>
      </c>
      <c r="CE19" s="397">
        <f t="shared" si="43"/>
        <v>1.510026576</v>
      </c>
      <c r="CF19" s="398">
        <f t="shared" si="44"/>
        <v>-0.0255488748</v>
      </c>
      <c r="CG19" s="392">
        <v>0.0</v>
      </c>
      <c r="CH19" s="396">
        <f t="shared" si="45"/>
        <v>0</v>
      </c>
      <c r="CI19" s="397">
        <f t="shared" si="46"/>
        <v>4.026737537</v>
      </c>
      <c r="CJ19" s="398">
        <f t="shared" si="47"/>
        <v>0.6063349155</v>
      </c>
      <c r="CK19" s="392">
        <v>0.0</v>
      </c>
      <c r="CL19" s="396">
        <f t="shared" si="48"/>
        <v>0</v>
      </c>
      <c r="CM19" s="397">
        <f t="shared" si="49"/>
        <v>8.053475074</v>
      </c>
      <c r="CN19" s="398">
        <f t="shared" si="50"/>
        <v>1.177498041</v>
      </c>
      <c r="CO19" s="401">
        <v>2.0</v>
      </c>
      <c r="CP19" s="402">
        <f t="shared" si="51"/>
        <v>17.27264876</v>
      </c>
      <c r="CQ19" s="403">
        <f t="shared" si="52"/>
        <v>58.38769429</v>
      </c>
      <c r="CR19" s="398">
        <f t="shared" si="53"/>
        <v>2.14319395</v>
      </c>
      <c r="CS19" s="404">
        <f t="shared" si="54"/>
        <v>0.9853336434</v>
      </c>
      <c r="CT19" s="396">
        <v>1.396878</v>
      </c>
      <c r="CU19" s="396">
        <v>42.7906977</v>
      </c>
      <c r="CV19" s="405">
        <f t="shared" si="55"/>
        <v>22.09378785</v>
      </c>
      <c r="CW19" s="382" t="s">
        <v>168</v>
      </c>
      <c r="CX19" s="382" t="s">
        <v>134</v>
      </c>
      <c r="CY19" s="406" t="s">
        <v>135</v>
      </c>
      <c r="CZ19" s="394">
        <v>11579.0</v>
      </c>
      <c r="DA19" s="396">
        <v>4.0</v>
      </c>
      <c r="DB19" s="400">
        <f t="shared" si="56"/>
        <v>34.54529752</v>
      </c>
      <c r="DC19" s="398">
        <f t="shared" si="57"/>
        <v>0.1953231719</v>
      </c>
      <c r="DD19" s="396">
        <v>82.08224359</v>
      </c>
      <c r="DE19" s="398">
        <f t="shared" si="58"/>
        <v>-0.9051749117</v>
      </c>
      <c r="DF19" s="400">
        <v>74.30799806</v>
      </c>
      <c r="DG19" s="398">
        <f t="shared" si="59"/>
        <v>-0.7088935794</v>
      </c>
      <c r="DH19" s="407">
        <f t="shared" si="60"/>
        <v>-0.7166125704</v>
      </c>
      <c r="DI19" s="396">
        <v>1365.15</v>
      </c>
      <c r="DJ19" s="398">
        <f t="shared" si="61"/>
        <v>1365.15</v>
      </c>
      <c r="DK19" s="388">
        <f t="shared" si="62"/>
        <v>1365.15</v>
      </c>
    </row>
    <row r="20">
      <c r="A20" s="381" t="s">
        <v>169</v>
      </c>
      <c r="B20" s="382" t="s">
        <v>148</v>
      </c>
      <c r="C20" s="382" t="s">
        <v>148</v>
      </c>
      <c r="D20" s="382" t="str">
        <f>Neces.!I34</f>
        <v>Centro Sul</v>
      </c>
      <c r="E20" s="383">
        <v>585.120250127384</v>
      </c>
      <c r="F20" s="384">
        <f t="shared" si="1"/>
        <v>-0.3218232213</v>
      </c>
      <c r="G20" s="385">
        <f t="shared" si="65"/>
        <v>34272.15421</v>
      </c>
      <c r="H20" s="385">
        <v>30612.0</v>
      </c>
      <c r="I20" s="383">
        <f t="shared" si="2"/>
        <v>4.485891705</v>
      </c>
      <c r="J20" s="386">
        <f t="shared" si="3"/>
        <v>-0.6538618369</v>
      </c>
      <c r="K20" s="383">
        <v>0.078005572</v>
      </c>
      <c r="L20" s="386">
        <f t="shared" si="66"/>
        <v>-0.4453113746</v>
      </c>
      <c r="M20" s="383">
        <v>0.245017501</v>
      </c>
      <c r="N20" s="386">
        <f t="shared" si="5"/>
        <v>-0.1727920292</v>
      </c>
      <c r="O20" s="383">
        <f t="shared" si="6"/>
        <v>0.9456188622</v>
      </c>
      <c r="P20" s="387">
        <f t="shared" si="7"/>
        <v>0</v>
      </c>
      <c r="Q20" s="387">
        <f t="shared" si="8"/>
        <v>-0.2205145505</v>
      </c>
      <c r="R20" s="383">
        <v>1362.21089768718</v>
      </c>
      <c r="S20" s="386">
        <f t="shared" si="9"/>
        <v>-0.3289663804</v>
      </c>
      <c r="T20" s="383">
        <v>8.26146609172873</v>
      </c>
      <c r="U20" s="386">
        <f t="shared" si="10"/>
        <v>-0.7486675621</v>
      </c>
      <c r="V20" s="383">
        <v>7.94133019730825</v>
      </c>
      <c r="W20" s="386">
        <f t="shared" si="11"/>
        <v>0.4328082752</v>
      </c>
      <c r="X20" s="383">
        <v>21.7071736573893</v>
      </c>
      <c r="Y20" s="383">
        <f t="shared" si="12"/>
        <v>78.29282634</v>
      </c>
      <c r="Z20" s="386">
        <f t="shared" si="13"/>
        <v>-0.4839097178</v>
      </c>
      <c r="AA20" s="388">
        <f t="shared" si="14"/>
        <v>-0.3327446526</v>
      </c>
      <c r="AB20" s="389" t="s">
        <v>169</v>
      </c>
      <c r="AC20" s="389" t="s">
        <v>148</v>
      </c>
      <c r="AD20" s="390">
        <v>30612.0</v>
      </c>
      <c r="AE20" s="391" t="s">
        <v>143</v>
      </c>
      <c r="AF20" s="383">
        <v>62.0671632039723</v>
      </c>
      <c r="AG20" s="392">
        <f t="shared" si="15"/>
        <v>71.01496777</v>
      </c>
      <c r="AH20" s="382">
        <f t="shared" si="16"/>
        <v>71.01496777</v>
      </c>
      <c r="AI20" s="383">
        <v>0.0</v>
      </c>
      <c r="AJ20" s="392">
        <f t="shared" si="17"/>
        <v>12.66350824</v>
      </c>
      <c r="AK20" s="382">
        <f t="shared" si="18"/>
        <v>12.66350824</v>
      </c>
      <c r="AL20" s="392">
        <v>0.0</v>
      </c>
      <c r="AM20" s="392">
        <f t="shared" si="19"/>
        <v>18.37450215</v>
      </c>
      <c r="AN20" s="382">
        <f t="shared" si="20"/>
        <v>18.37450215</v>
      </c>
      <c r="AO20" s="383">
        <v>65.3338560041814</v>
      </c>
      <c r="AP20" s="392">
        <f t="shared" si="21"/>
        <v>157.9213969</v>
      </c>
      <c r="AQ20" s="382">
        <f t="shared" si="22"/>
        <v>157.9213969</v>
      </c>
      <c r="AR20" s="393">
        <f t="shared" si="23"/>
        <v>69.6244649</v>
      </c>
      <c r="AS20" s="382" t="s">
        <v>169</v>
      </c>
      <c r="AT20" s="382" t="s">
        <v>148</v>
      </c>
      <c r="AU20" s="382" t="str">
        <f>RH!I34</f>
        <v>Centro Sul</v>
      </c>
      <c r="AV20" s="394">
        <v>13489.0</v>
      </c>
      <c r="AW20" s="392">
        <v>84.5256762054096</v>
      </c>
      <c r="AX20" s="382">
        <f t="shared" si="24"/>
        <v>-1.098015357</v>
      </c>
      <c r="AY20" s="383">
        <v>56.35</v>
      </c>
      <c r="AZ20" s="382">
        <f t="shared" si="25"/>
        <v>-2.82292397</v>
      </c>
      <c r="BA20" s="383">
        <v>1.37</v>
      </c>
      <c r="BB20" s="382">
        <f t="shared" si="26"/>
        <v>-0.2336629137</v>
      </c>
      <c r="BC20" s="392">
        <v>0.94734091206063</v>
      </c>
      <c r="BD20" s="382">
        <f t="shared" si="27"/>
        <v>-0.8679935313</v>
      </c>
      <c r="BE20" s="383">
        <v>12.0</v>
      </c>
      <c r="BF20" s="383">
        <f t="shared" si="28"/>
        <v>0.392003136</v>
      </c>
      <c r="BG20" s="382">
        <f t="shared" si="29"/>
        <v>-0.2801380313</v>
      </c>
      <c r="BH20" s="395">
        <f t="shared" si="30"/>
        <v>-0.8604062051</v>
      </c>
      <c r="BI20" s="382" t="s">
        <v>169</v>
      </c>
      <c r="BJ20" s="382" t="s">
        <v>148</v>
      </c>
      <c r="BK20" s="382" t="str">
        <f>Equip.!J37</f>
        <v>Centro Sul</v>
      </c>
      <c r="BL20" s="394">
        <v>30612.0</v>
      </c>
      <c r="BM20" s="392">
        <v>1.0</v>
      </c>
      <c r="BN20" s="396">
        <f t="shared" si="64"/>
        <v>3.2666928</v>
      </c>
      <c r="BO20" s="397">
        <f t="shared" si="31"/>
        <v>5.462689828</v>
      </c>
      <c r="BP20" s="398">
        <f t="shared" si="32"/>
        <v>-0.2909355017</v>
      </c>
      <c r="BQ20" s="396">
        <v>0.0</v>
      </c>
      <c r="BR20" s="396">
        <f t="shared" si="33"/>
        <v>0</v>
      </c>
      <c r="BS20" s="397">
        <f t="shared" si="34"/>
        <v>1.241520416</v>
      </c>
      <c r="BT20" s="398">
        <f t="shared" si="35"/>
        <v>-0.49503649</v>
      </c>
      <c r="BU20" s="396">
        <v>0.0</v>
      </c>
      <c r="BV20" s="396">
        <f t="shared" si="36"/>
        <v>0</v>
      </c>
      <c r="BW20" s="399">
        <f t="shared" si="37"/>
        <v>2.234736748</v>
      </c>
      <c r="BX20" s="398">
        <f t="shared" si="38"/>
        <v>-0.4154147741</v>
      </c>
      <c r="BY20" s="396">
        <v>4.0</v>
      </c>
      <c r="BZ20" s="396">
        <f t="shared" si="39"/>
        <v>13.0667712</v>
      </c>
      <c r="CA20" s="397">
        <f t="shared" si="40"/>
        <v>1.738128582</v>
      </c>
      <c r="CB20" s="398">
        <f t="shared" si="41"/>
        <v>-0.7862777945</v>
      </c>
      <c r="CC20" s="400">
        <v>0.0</v>
      </c>
      <c r="CD20" s="396">
        <f t="shared" si="42"/>
        <v>0</v>
      </c>
      <c r="CE20" s="397">
        <f t="shared" si="43"/>
        <v>1.241520416</v>
      </c>
      <c r="CF20" s="398">
        <f t="shared" si="44"/>
        <v>-0.49503649</v>
      </c>
      <c r="CG20" s="392">
        <v>0.0</v>
      </c>
      <c r="CH20" s="396">
        <f t="shared" si="45"/>
        <v>0</v>
      </c>
      <c r="CI20" s="397">
        <f t="shared" si="46"/>
        <v>2.483040831</v>
      </c>
      <c r="CJ20" s="398">
        <f t="shared" si="47"/>
        <v>-0.1580641602</v>
      </c>
      <c r="CK20" s="392">
        <v>0.0</v>
      </c>
      <c r="CL20" s="396">
        <f t="shared" si="48"/>
        <v>0</v>
      </c>
      <c r="CM20" s="397">
        <f t="shared" si="49"/>
        <v>6.952514327</v>
      </c>
      <c r="CN20" s="398">
        <f t="shared" si="50"/>
        <v>0.8079255282</v>
      </c>
      <c r="CO20" s="401">
        <v>10.0</v>
      </c>
      <c r="CP20" s="402">
        <f t="shared" si="51"/>
        <v>32.666928</v>
      </c>
      <c r="CQ20" s="403">
        <f t="shared" si="52"/>
        <v>40.22526146</v>
      </c>
      <c r="CR20" s="398">
        <f t="shared" si="53"/>
        <v>0.2941921253</v>
      </c>
      <c r="CS20" s="404">
        <f t="shared" si="54"/>
        <v>-0.1160368198</v>
      </c>
      <c r="CT20" s="396">
        <v>15.35039</v>
      </c>
      <c r="CU20" s="396">
        <v>33.495702</v>
      </c>
      <c r="CV20" s="405">
        <f t="shared" si="55"/>
        <v>24.423046</v>
      </c>
      <c r="CW20" s="382" t="s">
        <v>169</v>
      </c>
      <c r="CX20" s="382" t="s">
        <v>148</v>
      </c>
      <c r="CY20" s="406" t="s">
        <v>143</v>
      </c>
      <c r="CZ20" s="394">
        <v>30612.0</v>
      </c>
      <c r="DA20" s="396">
        <v>13.0</v>
      </c>
      <c r="DB20" s="400">
        <f t="shared" si="56"/>
        <v>42.4670064</v>
      </c>
      <c r="DC20" s="398">
        <f t="shared" si="57"/>
        <v>-0.1023239911</v>
      </c>
      <c r="DD20" s="396">
        <v>49.21377226</v>
      </c>
      <c r="DE20" s="398">
        <f t="shared" si="58"/>
        <v>-1.267914415</v>
      </c>
      <c r="DF20" s="400">
        <v>49.21377226</v>
      </c>
      <c r="DG20" s="398">
        <f t="shared" si="59"/>
        <v>-0.9899287314</v>
      </c>
      <c r="DH20" s="407">
        <f t="shared" si="60"/>
        <v>-1.040161099</v>
      </c>
      <c r="DI20" s="396">
        <v>1104.19</v>
      </c>
      <c r="DJ20" s="398">
        <f t="shared" si="61"/>
        <v>1104.19</v>
      </c>
      <c r="DK20" s="388">
        <f t="shared" si="62"/>
        <v>1104.19</v>
      </c>
    </row>
    <row r="21">
      <c r="A21" s="381" t="s">
        <v>170</v>
      </c>
      <c r="B21" s="382" t="s">
        <v>136</v>
      </c>
      <c r="C21" s="382" t="s">
        <v>136</v>
      </c>
      <c r="D21" s="382" t="str">
        <f>Neces.!I35</f>
        <v>Centro</v>
      </c>
      <c r="E21" s="383">
        <v>527.155759129568</v>
      </c>
      <c r="F21" s="384">
        <f t="shared" si="1"/>
        <v>-0.8603322467</v>
      </c>
      <c r="G21" s="385">
        <f t="shared" si="65"/>
        <v>15207.0649</v>
      </c>
      <c r="H21" s="385">
        <v>13583.0</v>
      </c>
      <c r="I21" s="383">
        <f t="shared" si="2"/>
        <v>4.132995701</v>
      </c>
      <c r="J21" s="386">
        <f t="shared" si="3"/>
        <v>0.1822386914</v>
      </c>
      <c r="K21" s="383">
        <v>0.078894134</v>
      </c>
      <c r="L21" s="386">
        <f t="shared" si="66"/>
        <v>-0.3927924459</v>
      </c>
      <c r="M21" s="383">
        <v>0.279703304</v>
      </c>
      <c r="N21" s="386">
        <f t="shared" si="5"/>
        <v>1.306183202</v>
      </c>
      <c r="O21" s="383">
        <f t="shared" si="6"/>
        <v>0.9456188622</v>
      </c>
      <c r="P21" s="387">
        <f t="shared" si="7"/>
        <v>0</v>
      </c>
      <c r="Q21" s="387">
        <f t="shared" si="8"/>
        <v>-0.2205145505</v>
      </c>
      <c r="R21" s="383">
        <v>1038.06228373702</v>
      </c>
      <c r="S21" s="386">
        <f t="shared" si="9"/>
        <v>-0.7442551915</v>
      </c>
      <c r="T21" s="383">
        <v>12.7291467275271</v>
      </c>
      <c r="U21" s="386">
        <f t="shared" si="10"/>
        <v>1.222194317</v>
      </c>
      <c r="V21" s="383">
        <v>6.56703231981153</v>
      </c>
      <c r="W21" s="386">
        <f t="shared" si="11"/>
        <v>-0.9204331506</v>
      </c>
      <c r="X21" s="383">
        <v>20.8569535448723</v>
      </c>
      <c r="Y21" s="383">
        <f t="shared" si="12"/>
        <v>79.14304646</v>
      </c>
      <c r="Z21" s="386">
        <f t="shared" si="13"/>
        <v>-0.3958359881</v>
      </c>
      <c r="AA21" s="388">
        <f t="shared" si="14"/>
        <v>-0.2055274744</v>
      </c>
      <c r="AB21" s="389" t="s">
        <v>170</v>
      </c>
      <c r="AC21" s="389" t="s">
        <v>136</v>
      </c>
      <c r="AD21" s="390">
        <v>13583.0</v>
      </c>
      <c r="AE21" s="391" t="s">
        <v>138</v>
      </c>
      <c r="AF21" s="383">
        <v>29.4485754251638</v>
      </c>
      <c r="AG21" s="392">
        <f t="shared" si="15"/>
        <v>93.70553811</v>
      </c>
      <c r="AH21" s="382">
        <f t="shared" si="16"/>
        <v>93.70553811</v>
      </c>
      <c r="AI21" s="383">
        <v>0.0</v>
      </c>
      <c r="AJ21" s="392">
        <f t="shared" si="17"/>
        <v>18.12031892</v>
      </c>
      <c r="AK21" s="382">
        <f t="shared" si="18"/>
        <v>18.12031892</v>
      </c>
      <c r="AL21" s="392">
        <v>0.0</v>
      </c>
      <c r="AM21" s="392">
        <f t="shared" si="19"/>
        <v>21.14037207</v>
      </c>
      <c r="AN21" s="382">
        <f t="shared" si="20"/>
        <v>21.14037207</v>
      </c>
      <c r="AO21" s="383">
        <v>132.518589413237</v>
      </c>
      <c r="AP21" s="392">
        <f t="shared" si="21"/>
        <v>171.2202357</v>
      </c>
      <c r="AQ21" s="382">
        <f t="shared" si="22"/>
        <v>171.2202357</v>
      </c>
      <c r="AR21" s="393">
        <f t="shared" si="23"/>
        <v>80.07335374</v>
      </c>
      <c r="AS21" s="382" t="s">
        <v>170</v>
      </c>
      <c r="AT21" s="382" t="s">
        <v>136</v>
      </c>
      <c r="AU21" s="382" t="str">
        <f>RH!I35</f>
        <v>Centro</v>
      </c>
      <c r="AV21" s="394">
        <v>6415.0</v>
      </c>
      <c r="AW21" s="392">
        <v>100.0</v>
      </c>
      <c r="AX21" s="382">
        <f t="shared" si="24"/>
        <v>0.5453197569</v>
      </c>
      <c r="AY21" s="383">
        <v>100.0</v>
      </c>
      <c r="AZ21" s="382">
        <f t="shared" si="25"/>
        <v>0.5821872744</v>
      </c>
      <c r="BA21" s="383">
        <v>0.98</v>
      </c>
      <c r="BB21" s="382">
        <f t="shared" si="26"/>
        <v>-0.7493616508</v>
      </c>
      <c r="BC21" s="392">
        <v>1.22027534418023</v>
      </c>
      <c r="BD21" s="382">
        <f t="shared" si="27"/>
        <v>-0.4218054921</v>
      </c>
      <c r="BE21" s="383">
        <v>7.0</v>
      </c>
      <c r="BF21" s="383">
        <f t="shared" si="28"/>
        <v>0.5153500699</v>
      </c>
      <c r="BG21" s="382">
        <f t="shared" si="29"/>
        <v>0.03967842398</v>
      </c>
      <c r="BH21" s="395">
        <f t="shared" si="30"/>
        <v>-0.1800996217</v>
      </c>
      <c r="BI21" s="382" t="s">
        <v>170</v>
      </c>
      <c r="BJ21" s="382" t="s">
        <v>136</v>
      </c>
      <c r="BK21" s="382" t="str">
        <f>Equip.!J38</f>
        <v>Centro</v>
      </c>
      <c r="BL21" s="394">
        <v>13583.0</v>
      </c>
      <c r="BM21" s="392">
        <v>1.0</v>
      </c>
      <c r="BN21" s="396">
        <f t="shared" si="64"/>
        <v>7.362143856</v>
      </c>
      <c r="BO21" s="397">
        <f t="shared" si="31"/>
        <v>4.865641191</v>
      </c>
      <c r="BP21" s="398">
        <f t="shared" si="32"/>
        <v>-0.7516955639</v>
      </c>
      <c r="BQ21" s="396">
        <v>1.0</v>
      </c>
      <c r="BR21" s="396">
        <f t="shared" si="33"/>
        <v>7.362143856</v>
      </c>
      <c r="BS21" s="397">
        <f t="shared" si="34"/>
        <v>1.174465115</v>
      </c>
      <c r="BT21" s="398">
        <f t="shared" si="35"/>
        <v>-0.61228383</v>
      </c>
      <c r="BU21" s="396">
        <v>0.0</v>
      </c>
      <c r="BV21" s="396">
        <f t="shared" si="36"/>
        <v>0</v>
      </c>
      <c r="BW21" s="399">
        <f t="shared" si="37"/>
        <v>2.432820595</v>
      </c>
      <c r="BX21" s="398">
        <f t="shared" si="38"/>
        <v>-0.3206309779</v>
      </c>
      <c r="BY21" s="396">
        <v>2.0</v>
      </c>
      <c r="BZ21" s="396">
        <f t="shared" si="39"/>
        <v>14.72428771</v>
      </c>
      <c r="CA21" s="397">
        <f t="shared" si="40"/>
        <v>3.691176076</v>
      </c>
      <c r="CB21" s="398">
        <f t="shared" si="41"/>
        <v>-0.2297021468</v>
      </c>
      <c r="CC21" s="400">
        <v>1.0</v>
      </c>
      <c r="CD21" s="396">
        <f t="shared" si="42"/>
        <v>7.362143856</v>
      </c>
      <c r="CE21" s="397">
        <f t="shared" si="43"/>
        <v>1.174465115</v>
      </c>
      <c r="CF21" s="398">
        <f t="shared" si="44"/>
        <v>-0.61228383</v>
      </c>
      <c r="CG21" s="392">
        <v>0.0</v>
      </c>
      <c r="CH21" s="396">
        <f t="shared" si="45"/>
        <v>0</v>
      </c>
      <c r="CI21" s="397">
        <f t="shared" si="46"/>
        <v>1.845588038</v>
      </c>
      <c r="CJ21" s="398">
        <f t="shared" si="47"/>
        <v>-0.4737144586</v>
      </c>
      <c r="CK21" s="392">
        <v>0.0</v>
      </c>
      <c r="CL21" s="396">
        <f t="shared" si="48"/>
        <v>0</v>
      </c>
      <c r="CM21" s="397">
        <f t="shared" si="49"/>
        <v>1.593916942</v>
      </c>
      <c r="CN21" s="398">
        <f t="shared" si="50"/>
        <v>-0.9908582205</v>
      </c>
      <c r="CO21" s="401">
        <v>4.0</v>
      </c>
      <c r="CP21" s="402">
        <f t="shared" si="51"/>
        <v>29.44857543</v>
      </c>
      <c r="CQ21" s="403">
        <f t="shared" si="52"/>
        <v>26.34157472</v>
      </c>
      <c r="CR21" s="398">
        <f t="shared" si="53"/>
        <v>-1.119217761</v>
      </c>
      <c r="CS21" s="404">
        <f t="shared" si="54"/>
        <v>-0.6607288884</v>
      </c>
      <c r="CT21" s="396">
        <v>3.544166</v>
      </c>
      <c r="CU21" s="396">
        <v>15.3557423</v>
      </c>
      <c r="CV21" s="405">
        <f t="shared" si="55"/>
        <v>9.44995415</v>
      </c>
      <c r="CW21" s="382" t="s">
        <v>170</v>
      </c>
      <c r="CX21" s="382" t="s">
        <v>136</v>
      </c>
      <c r="CY21" s="406" t="s">
        <v>138</v>
      </c>
      <c r="CZ21" s="394">
        <v>13583.0</v>
      </c>
      <c r="DA21" s="396">
        <v>4.0</v>
      </c>
      <c r="DB21" s="400">
        <f t="shared" si="56"/>
        <v>29.44857543</v>
      </c>
      <c r="DC21" s="398">
        <f t="shared" si="57"/>
        <v>0.3868253964</v>
      </c>
      <c r="DD21" s="396">
        <v>178.4494223</v>
      </c>
      <c r="DE21" s="398">
        <f t="shared" si="58"/>
        <v>0.1583422254</v>
      </c>
      <c r="DF21" s="400">
        <v>178.4494223</v>
      </c>
      <c r="DG21" s="398">
        <f t="shared" si="59"/>
        <v>0.4574066372</v>
      </c>
      <c r="DH21" s="407">
        <f t="shared" si="60"/>
        <v>0.3008163072</v>
      </c>
      <c r="DI21" s="396">
        <v>1296.19</v>
      </c>
      <c r="DJ21" s="398">
        <f t="shared" si="61"/>
        <v>1296.19</v>
      </c>
      <c r="DK21" s="388">
        <f t="shared" si="62"/>
        <v>1296.19</v>
      </c>
    </row>
    <row r="22">
      <c r="A22" s="381" t="s">
        <v>136</v>
      </c>
      <c r="B22" s="382" t="s">
        <v>136</v>
      </c>
      <c r="C22" s="382" t="s">
        <v>136</v>
      </c>
      <c r="D22" s="382" t="str">
        <f>Neces.!I36</f>
        <v>Centro</v>
      </c>
      <c r="E22" s="383">
        <v>601.517210540864</v>
      </c>
      <c r="F22" s="384">
        <f t="shared" si="1"/>
        <v>-0.1694901115</v>
      </c>
      <c r="G22" s="385">
        <f t="shared" si="65"/>
        <v>1005482.219</v>
      </c>
      <c r="H22" s="385">
        <v>898100.0</v>
      </c>
      <c r="I22" s="383">
        <f t="shared" si="2"/>
        <v>5.953324696</v>
      </c>
      <c r="J22" s="386">
        <f t="shared" si="3"/>
        <v>-4.1305844</v>
      </c>
      <c r="K22" s="383">
        <v>0.073849784</v>
      </c>
      <c r="L22" s="386">
        <f t="shared" si="66"/>
        <v>-0.6909414308</v>
      </c>
      <c r="M22" s="383">
        <v>0.241999607</v>
      </c>
      <c r="N22" s="386">
        <f t="shared" si="5"/>
        <v>-0.3014726446</v>
      </c>
      <c r="O22" s="383">
        <f t="shared" si="6"/>
        <v>0.9456188622</v>
      </c>
      <c r="P22" s="387">
        <f t="shared" si="7"/>
        <v>0</v>
      </c>
      <c r="Q22" s="387">
        <f t="shared" si="8"/>
        <v>-0.2205145505</v>
      </c>
      <c r="R22" s="383">
        <v>908.139405411424</v>
      </c>
      <c r="S22" s="386">
        <f t="shared" si="9"/>
        <v>-0.9107082175</v>
      </c>
      <c r="T22" s="383">
        <v>10.1469769513417</v>
      </c>
      <c r="U22" s="386">
        <f t="shared" si="10"/>
        <v>0.08310215871</v>
      </c>
      <c r="V22" s="383">
        <v>6.65471551052221</v>
      </c>
      <c r="W22" s="386">
        <f t="shared" si="11"/>
        <v>-0.8340934072</v>
      </c>
      <c r="X22" s="383">
        <v>30.5337935641911</v>
      </c>
      <c r="Y22" s="383">
        <f t="shared" si="12"/>
        <v>69.46620644</v>
      </c>
      <c r="Z22" s="386">
        <f t="shared" si="13"/>
        <v>-1.398253338</v>
      </c>
      <c r="AA22" s="409">
        <f t="shared" si="14"/>
        <v>-0.858746498</v>
      </c>
      <c r="AB22" s="389" t="s">
        <v>136</v>
      </c>
      <c r="AC22" s="389" t="s">
        <v>136</v>
      </c>
      <c r="AD22" s="390">
        <v>898100.0</v>
      </c>
      <c r="AE22" s="410" t="s">
        <v>138</v>
      </c>
      <c r="AF22" s="383">
        <v>117.804253423895</v>
      </c>
      <c r="AG22" s="392">
        <f t="shared" si="15"/>
        <v>93.70553811</v>
      </c>
      <c r="AH22" s="382">
        <f t="shared" si="16"/>
        <v>93.70553811</v>
      </c>
      <c r="AI22" s="383">
        <v>24.050773855918</v>
      </c>
      <c r="AJ22" s="392">
        <f t="shared" si="17"/>
        <v>18.12031892</v>
      </c>
      <c r="AK22" s="382">
        <f t="shared" si="18"/>
        <v>18.12031892</v>
      </c>
      <c r="AL22" s="392">
        <v>26.9457744126489</v>
      </c>
      <c r="AM22" s="392">
        <f t="shared" si="19"/>
        <v>21.14037207</v>
      </c>
      <c r="AN22" s="382">
        <f t="shared" si="20"/>
        <v>21.14037207</v>
      </c>
      <c r="AO22" s="383">
        <v>191.070036744238</v>
      </c>
      <c r="AP22" s="392">
        <f t="shared" si="21"/>
        <v>171.2202357</v>
      </c>
      <c r="AQ22" s="382">
        <f t="shared" si="22"/>
        <v>171.2202357</v>
      </c>
      <c r="AR22" s="411">
        <f t="shared" si="23"/>
        <v>80.07335374</v>
      </c>
      <c r="AS22" s="382" t="s">
        <v>136</v>
      </c>
      <c r="AT22" s="382" t="s">
        <v>136</v>
      </c>
      <c r="AU22" s="382" t="str">
        <f>RH!I36</f>
        <v>Centro</v>
      </c>
      <c r="AV22" s="394">
        <v>406647.0</v>
      </c>
      <c r="AW22" s="392">
        <v>93.7312103329251</v>
      </c>
      <c r="AX22" s="382">
        <f t="shared" si="24"/>
        <v>-0.1204102822</v>
      </c>
      <c r="AY22" s="383">
        <v>67.99</v>
      </c>
      <c r="AZ22" s="382">
        <f t="shared" si="25"/>
        <v>-1.914894305</v>
      </c>
      <c r="BA22" s="383">
        <v>5.02</v>
      </c>
      <c r="BB22" s="382">
        <f t="shared" si="26"/>
        <v>4.592748344</v>
      </c>
      <c r="BC22" s="392">
        <v>2.75751586682997</v>
      </c>
      <c r="BD22" s="382">
        <f t="shared" si="27"/>
        <v>2.091246193</v>
      </c>
      <c r="BE22" s="383">
        <v>519.0</v>
      </c>
      <c r="BF22" s="383">
        <f t="shared" si="28"/>
        <v>0.5778866496</v>
      </c>
      <c r="BG22" s="382">
        <f t="shared" si="29"/>
        <v>0.2018245479</v>
      </c>
      <c r="BH22" s="395">
        <f t="shared" si="30"/>
        <v>1.809809329</v>
      </c>
      <c r="BI22" s="382" t="s">
        <v>136</v>
      </c>
      <c r="BJ22" s="382" t="s">
        <v>136</v>
      </c>
      <c r="BK22" s="382" t="str">
        <f>Equip.!J39</f>
        <v>Centro</v>
      </c>
      <c r="BL22" s="394">
        <v>898100.0</v>
      </c>
      <c r="BM22" s="392">
        <v>44.0</v>
      </c>
      <c r="BN22" s="396">
        <f t="shared" si="64"/>
        <v>4.899231711</v>
      </c>
      <c r="BO22" s="397">
        <f t="shared" si="31"/>
        <v>4.865641191</v>
      </c>
      <c r="BP22" s="398">
        <f t="shared" si="32"/>
        <v>-0.7516955639</v>
      </c>
      <c r="BQ22" s="396">
        <v>7.0</v>
      </c>
      <c r="BR22" s="396">
        <f t="shared" si="33"/>
        <v>0.7794232268</v>
      </c>
      <c r="BS22" s="397">
        <f t="shared" si="34"/>
        <v>1.174465115</v>
      </c>
      <c r="BT22" s="398">
        <f t="shared" si="35"/>
        <v>-0.61228383</v>
      </c>
      <c r="BU22" s="396">
        <v>23.0</v>
      </c>
      <c r="BV22" s="396">
        <f t="shared" si="36"/>
        <v>2.560962031</v>
      </c>
      <c r="BW22" s="399">
        <f t="shared" si="37"/>
        <v>2.432820595</v>
      </c>
      <c r="BX22" s="398">
        <f t="shared" si="38"/>
        <v>-0.3206309779</v>
      </c>
      <c r="BY22" s="396">
        <v>33.0</v>
      </c>
      <c r="BZ22" s="396">
        <f t="shared" si="39"/>
        <v>3.674423784</v>
      </c>
      <c r="CA22" s="397">
        <f t="shared" si="40"/>
        <v>3.691176076</v>
      </c>
      <c r="CB22" s="398">
        <f t="shared" si="41"/>
        <v>-0.2297021468</v>
      </c>
      <c r="CC22" s="400">
        <v>7.0</v>
      </c>
      <c r="CD22" s="396">
        <f t="shared" si="42"/>
        <v>0.7794232268</v>
      </c>
      <c r="CE22" s="397">
        <f t="shared" si="43"/>
        <v>1.174465115</v>
      </c>
      <c r="CF22" s="398">
        <f t="shared" si="44"/>
        <v>-0.61228383</v>
      </c>
      <c r="CG22" s="392">
        <v>12.0</v>
      </c>
      <c r="CH22" s="396">
        <f t="shared" si="45"/>
        <v>1.336154103</v>
      </c>
      <c r="CI22" s="397">
        <f t="shared" si="46"/>
        <v>1.845588038</v>
      </c>
      <c r="CJ22" s="398">
        <f t="shared" si="47"/>
        <v>-0.4737144586</v>
      </c>
      <c r="CK22" s="392">
        <v>14.0</v>
      </c>
      <c r="CL22" s="396">
        <f t="shared" si="48"/>
        <v>1.558846454</v>
      </c>
      <c r="CM22" s="397">
        <f t="shared" si="49"/>
        <v>1.593916942</v>
      </c>
      <c r="CN22" s="398">
        <f t="shared" si="50"/>
        <v>-0.9908582205</v>
      </c>
      <c r="CO22" s="401">
        <v>186.0</v>
      </c>
      <c r="CP22" s="402">
        <f t="shared" si="51"/>
        <v>20.7103886</v>
      </c>
      <c r="CQ22" s="403">
        <f t="shared" si="52"/>
        <v>26.34157472</v>
      </c>
      <c r="CR22" s="398">
        <f t="shared" si="53"/>
        <v>-1.119217761</v>
      </c>
      <c r="CS22" s="404">
        <f t="shared" si="54"/>
        <v>-0.6607288884</v>
      </c>
      <c r="CT22" s="396">
        <v>3.544166</v>
      </c>
      <c r="CU22" s="396">
        <v>15.3557423</v>
      </c>
      <c r="CV22" s="405">
        <f t="shared" si="55"/>
        <v>9.44995415</v>
      </c>
      <c r="CW22" s="382" t="s">
        <v>136</v>
      </c>
      <c r="CX22" s="382" t="s">
        <v>136</v>
      </c>
      <c r="CY22" s="406" t="s">
        <v>138</v>
      </c>
      <c r="CZ22" s="394">
        <v>898100.0</v>
      </c>
      <c r="DA22" s="396">
        <v>247.0</v>
      </c>
      <c r="DB22" s="400">
        <f t="shared" si="56"/>
        <v>27.50250529</v>
      </c>
      <c r="DC22" s="398">
        <f t="shared" si="57"/>
        <v>0.4599462676</v>
      </c>
      <c r="DD22" s="396">
        <v>0.0</v>
      </c>
      <c r="DE22" s="398">
        <f t="shared" si="58"/>
        <v>-1.811042178</v>
      </c>
      <c r="DF22" s="400">
        <v>0.0</v>
      </c>
      <c r="DG22" s="398">
        <f t="shared" si="59"/>
        <v>-1.54108341</v>
      </c>
      <c r="DH22" s="407">
        <f t="shared" si="60"/>
        <v>-1.475959826</v>
      </c>
      <c r="DI22" s="396">
        <v>846.91</v>
      </c>
      <c r="DJ22" s="398">
        <f t="shared" si="61"/>
        <v>846.91</v>
      </c>
      <c r="DK22" s="409">
        <f t="shared" si="62"/>
        <v>846.91</v>
      </c>
    </row>
    <row r="23">
      <c r="A23" s="381" t="s">
        <v>171</v>
      </c>
      <c r="B23" s="382" t="s">
        <v>153</v>
      </c>
      <c r="C23" s="382" t="s">
        <v>136</v>
      </c>
      <c r="D23" s="382" t="str">
        <f>Neces.!I37</f>
        <v>Baixo Pantanal</v>
      </c>
      <c r="E23" s="383">
        <v>541.129743815917</v>
      </c>
      <c r="F23" s="384">
        <f t="shared" si="1"/>
        <v>-0.7305093716</v>
      </c>
      <c r="G23" s="385">
        <f t="shared" si="65"/>
        <v>5638.134346</v>
      </c>
      <c r="H23" s="385">
        <v>5036.0</v>
      </c>
      <c r="I23" s="383">
        <f t="shared" si="2"/>
        <v>3.702085721</v>
      </c>
      <c r="J23" s="386">
        <f t="shared" si="3"/>
        <v>1.2031742</v>
      </c>
      <c r="K23" s="383">
        <v>0.076725522</v>
      </c>
      <c r="L23" s="386">
        <f t="shared" si="66"/>
        <v>-0.5209694095</v>
      </c>
      <c r="M23" s="383">
        <v>0.262279294</v>
      </c>
      <c r="N23" s="386">
        <f t="shared" si="5"/>
        <v>0.563237184</v>
      </c>
      <c r="O23" s="383">
        <f t="shared" si="6"/>
        <v>0.9456188622</v>
      </c>
      <c r="P23" s="387">
        <f t="shared" si="7"/>
        <v>0</v>
      </c>
      <c r="Q23" s="387">
        <f t="shared" si="8"/>
        <v>-0.2205145505</v>
      </c>
      <c r="R23" s="383">
        <v>1667.99046862589</v>
      </c>
      <c r="S23" s="386">
        <f t="shared" si="9"/>
        <v>0.06278860172</v>
      </c>
      <c r="T23" s="383">
        <v>11.1397934868944</v>
      </c>
      <c r="U23" s="386">
        <f t="shared" si="10"/>
        <v>0.5210708548</v>
      </c>
      <c r="V23" s="383">
        <v>7.10881652104845</v>
      </c>
      <c r="W23" s="386">
        <f t="shared" si="11"/>
        <v>-0.3869499538</v>
      </c>
      <c r="X23" s="383">
        <v>5.02382843526608</v>
      </c>
      <c r="Y23" s="383">
        <f t="shared" si="12"/>
        <v>94.97617156</v>
      </c>
      <c r="Z23" s="386">
        <f t="shared" si="13"/>
        <v>1.244306795</v>
      </c>
      <c r="AA23" s="388">
        <f t="shared" si="14"/>
        <v>0.07175499771</v>
      </c>
      <c r="AB23" s="389" t="s">
        <v>171</v>
      </c>
      <c r="AC23" s="389" t="s">
        <v>153</v>
      </c>
      <c r="AD23" s="390">
        <v>5036.0</v>
      </c>
      <c r="AE23" s="391" t="s">
        <v>132</v>
      </c>
      <c r="AF23" s="383">
        <v>0.0</v>
      </c>
      <c r="AG23" s="392">
        <f t="shared" si="15"/>
        <v>20.59986816</v>
      </c>
      <c r="AH23" s="382">
        <f t="shared" si="16"/>
        <v>20.59986816</v>
      </c>
      <c r="AI23" s="383">
        <v>0.0</v>
      </c>
      <c r="AJ23" s="392">
        <f t="shared" si="17"/>
        <v>0</v>
      </c>
      <c r="AK23" s="382">
        <f t="shared" si="18"/>
        <v>0</v>
      </c>
      <c r="AL23" s="392">
        <v>0.0</v>
      </c>
      <c r="AM23" s="392">
        <f t="shared" si="19"/>
        <v>0</v>
      </c>
      <c r="AN23" s="382">
        <f t="shared" si="20"/>
        <v>0</v>
      </c>
      <c r="AO23" s="383">
        <v>277.998411437649</v>
      </c>
      <c r="AP23" s="392">
        <f t="shared" si="21"/>
        <v>147.2890574</v>
      </c>
      <c r="AQ23" s="382">
        <f t="shared" si="22"/>
        <v>147.2890574</v>
      </c>
      <c r="AR23" s="393">
        <f t="shared" si="23"/>
        <v>48.30669084</v>
      </c>
      <c r="AS23" s="382" t="s">
        <v>171</v>
      </c>
      <c r="AT23" s="382" t="s">
        <v>153</v>
      </c>
      <c r="AU23" s="382" t="str">
        <f>RH!I37</f>
        <v>Baixo Pantanal</v>
      </c>
      <c r="AV23" s="394">
        <v>1847.5</v>
      </c>
      <c r="AW23" s="392">
        <v>100.0</v>
      </c>
      <c r="AX23" s="382">
        <f t="shared" si="24"/>
        <v>0.5453197569</v>
      </c>
      <c r="AY23" s="383">
        <v>100.0</v>
      </c>
      <c r="AZ23" s="382">
        <f t="shared" si="25"/>
        <v>0.5821872744</v>
      </c>
      <c r="BA23" s="383">
        <v>1.83</v>
      </c>
      <c r="BB23" s="382">
        <f t="shared" si="26"/>
        <v>0.3745971352</v>
      </c>
      <c r="BC23" s="392">
        <v>1.43963463065925</v>
      </c>
      <c r="BD23" s="382">
        <f t="shared" si="27"/>
        <v>-0.06320108611</v>
      </c>
      <c r="BE23" s="383">
        <v>1.0</v>
      </c>
      <c r="BF23" s="383">
        <f t="shared" si="28"/>
        <v>0.1985702939</v>
      </c>
      <c r="BG23" s="382">
        <f t="shared" si="29"/>
        <v>-0.7816746641</v>
      </c>
      <c r="BH23" s="395">
        <f t="shared" si="30"/>
        <v>0.1825340271</v>
      </c>
      <c r="BI23" s="382" t="s">
        <v>171</v>
      </c>
      <c r="BJ23" s="382" t="s">
        <v>153</v>
      </c>
      <c r="BK23" s="382" t="str">
        <f>Equip.!J40</f>
        <v>Baixo Pantanal</v>
      </c>
      <c r="BL23" s="394">
        <v>5036.0</v>
      </c>
      <c r="BM23" s="392">
        <v>1.0</v>
      </c>
      <c r="BN23" s="396">
        <f t="shared" si="64"/>
        <v>19.85702939</v>
      </c>
      <c r="BO23" s="397">
        <f t="shared" si="31"/>
        <v>7.209953856</v>
      </c>
      <c r="BP23" s="398">
        <f t="shared" si="32"/>
        <v>1.057479739</v>
      </c>
      <c r="BQ23" s="396">
        <v>0.0</v>
      </c>
      <c r="BR23" s="396">
        <f t="shared" si="33"/>
        <v>0</v>
      </c>
      <c r="BS23" s="397">
        <f t="shared" si="34"/>
        <v>2.059986816</v>
      </c>
      <c r="BT23" s="398">
        <f t="shared" si="35"/>
        <v>0.9360660115</v>
      </c>
      <c r="BU23" s="396">
        <v>1.0</v>
      </c>
      <c r="BV23" s="396">
        <f t="shared" si="36"/>
        <v>19.85702939</v>
      </c>
      <c r="BW23" s="399">
        <f t="shared" si="37"/>
        <v>3.089980224</v>
      </c>
      <c r="BX23" s="398">
        <f t="shared" si="38"/>
        <v>-0.006177855482</v>
      </c>
      <c r="BY23" s="396">
        <v>0.0</v>
      </c>
      <c r="BZ23" s="396">
        <f t="shared" si="39"/>
        <v>0</v>
      </c>
      <c r="CA23" s="397">
        <f t="shared" si="40"/>
        <v>4.119973632</v>
      </c>
      <c r="CB23" s="398">
        <f t="shared" si="41"/>
        <v>-0.1075042595</v>
      </c>
      <c r="CC23" s="400">
        <v>0.0</v>
      </c>
      <c r="CD23" s="396">
        <f t="shared" si="42"/>
        <v>0</v>
      </c>
      <c r="CE23" s="397">
        <f t="shared" si="43"/>
        <v>2.059986816</v>
      </c>
      <c r="CF23" s="398">
        <f t="shared" si="44"/>
        <v>0.9360660115</v>
      </c>
      <c r="CG23" s="392">
        <v>0.0</v>
      </c>
      <c r="CH23" s="396">
        <f t="shared" si="45"/>
        <v>0</v>
      </c>
      <c r="CI23" s="397">
        <f t="shared" si="46"/>
        <v>2.059986816</v>
      </c>
      <c r="CJ23" s="398">
        <f t="shared" si="47"/>
        <v>-0.3675496743</v>
      </c>
      <c r="CK23" s="392">
        <v>0.0</v>
      </c>
      <c r="CL23" s="396">
        <f t="shared" si="48"/>
        <v>0</v>
      </c>
      <c r="CM23" s="397">
        <f t="shared" si="49"/>
        <v>8.239947264</v>
      </c>
      <c r="CN23" s="398">
        <f t="shared" si="50"/>
        <v>1.240093366</v>
      </c>
      <c r="CO23" s="401">
        <v>4.0</v>
      </c>
      <c r="CP23" s="402">
        <f t="shared" si="51"/>
        <v>79.42811755</v>
      </c>
      <c r="CQ23" s="403">
        <f t="shared" si="52"/>
        <v>43.25972314</v>
      </c>
      <c r="CR23" s="398">
        <f t="shared" si="53"/>
        <v>0.6031113777</v>
      </c>
      <c r="CS23" s="404">
        <f t="shared" si="54"/>
        <v>0.4932671255</v>
      </c>
      <c r="CT23" s="396">
        <v>5.447942</v>
      </c>
      <c r="CU23" s="396">
        <v>91.0229645</v>
      </c>
      <c r="CV23" s="405">
        <f t="shared" si="55"/>
        <v>48.23545325</v>
      </c>
      <c r="CW23" s="382" t="s">
        <v>171</v>
      </c>
      <c r="CX23" s="382" t="s">
        <v>153</v>
      </c>
      <c r="CY23" s="406" t="s">
        <v>132</v>
      </c>
      <c r="CZ23" s="394">
        <v>5036.0</v>
      </c>
      <c r="DA23" s="396">
        <v>2.0</v>
      </c>
      <c r="DB23" s="400">
        <f t="shared" si="56"/>
        <v>39.71405878</v>
      </c>
      <c r="DC23" s="398">
        <f t="shared" si="57"/>
        <v>0.001114176438</v>
      </c>
      <c r="DD23" s="396">
        <v>315.4845179</v>
      </c>
      <c r="DE23" s="398">
        <f t="shared" si="58"/>
        <v>1.670674272</v>
      </c>
      <c r="DF23" s="400">
        <v>315.4845179</v>
      </c>
      <c r="DG23" s="398">
        <f t="shared" si="59"/>
        <v>1.992089525</v>
      </c>
      <c r="DH23" s="407">
        <f t="shared" si="60"/>
        <v>1.632284363</v>
      </c>
      <c r="DI23" s="396">
        <v>1265.2</v>
      </c>
      <c r="DJ23" s="398">
        <f t="shared" si="61"/>
        <v>1265.2</v>
      </c>
      <c r="DK23" s="388">
        <f t="shared" si="62"/>
        <v>1265.2</v>
      </c>
    </row>
    <row r="24">
      <c r="A24" s="381" t="s">
        <v>172</v>
      </c>
      <c r="B24" s="382" t="s">
        <v>159</v>
      </c>
      <c r="C24" s="382" t="s">
        <v>134</v>
      </c>
      <c r="D24" s="382" t="str">
        <f>Neces.!I38</f>
        <v>Noroeste</v>
      </c>
      <c r="E24" s="383">
        <v>586.98830235083</v>
      </c>
      <c r="F24" s="384">
        <f t="shared" si="1"/>
        <v>-0.3044684069</v>
      </c>
      <c r="G24" s="385">
        <v>21013.0</v>
      </c>
      <c r="H24" s="385">
        <v>20988.0</v>
      </c>
      <c r="I24" s="383">
        <f t="shared" si="2"/>
        <v>4.321971056</v>
      </c>
      <c r="J24" s="386">
        <f t="shared" si="3"/>
        <v>-0.2654920628</v>
      </c>
      <c r="K24" s="383">
        <v>0.1022617</v>
      </c>
      <c r="L24" s="386">
        <f t="shared" si="66"/>
        <v>0.9883599492</v>
      </c>
      <c r="M24" s="383">
        <v>0.28819885</v>
      </c>
      <c r="N24" s="386">
        <f t="shared" si="5"/>
        <v>1.66842657</v>
      </c>
      <c r="O24" s="387">
        <f t="shared" si="6"/>
        <v>0.00992089198</v>
      </c>
      <c r="P24" s="387">
        <f t="shared" si="7"/>
        <v>0.9356979702</v>
      </c>
      <c r="Q24" s="387">
        <f t="shared" si="8"/>
        <v>1.12608916</v>
      </c>
      <c r="R24" s="383">
        <v>1529.44539736993</v>
      </c>
      <c r="S24" s="386">
        <f t="shared" si="9"/>
        <v>-0.1147109014</v>
      </c>
      <c r="T24" s="383">
        <v>14.1842957880694</v>
      </c>
      <c r="U24" s="386">
        <f t="shared" si="10"/>
        <v>1.86411527</v>
      </c>
      <c r="V24" s="383">
        <v>6.44177625309701</v>
      </c>
      <c r="W24" s="386">
        <f t="shared" si="11"/>
        <v>-1.043770093</v>
      </c>
      <c r="X24" s="383">
        <v>20.4688393367639</v>
      </c>
      <c r="Y24" s="383">
        <f t="shared" si="12"/>
        <v>79.53116066</v>
      </c>
      <c r="Z24" s="386">
        <f t="shared" si="13"/>
        <v>-0.3556314982</v>
      </c>
      <c r="AA24" s="388">
        <f t="shared" si="14"/>
        <v>0.3974366152</v>
      </c>
      <c r="AB24" s="389" t="s">
        <v>172</v>
      </c>
      <c r="AC24" s="389" t="s">
        <v>159</v>
      </c>
      <c r="AD24" s="390">
        <v>20988.0</v>
      </c>
      <c r="AE24" s="391" t="s">
        <v>149</v>
      </c>
      <c r="AF24" s="383">
        <v>128.644939965695</v>
      </c>
      <c r="AG24" s="392">
        <f t="shared" si="15"/>
        <v>110.1782235</v>
      </c>
      <c r="AH24" s="382">
        <f t="shared" si="16"/>
        <v>110.1782235</v>
      </c>
      <c r="AI24" s="383">
        <v>0.0</v>
      </c>
      <c r="AJ24" s="392">
        <f t="shared" si="17"/>
        <v>0</v>
      </c>
      <c r="AK24" s="382">
        <f t="shared" si="18"/>
        <v>0</v>
      </c>
      <c r="AL24" s="392">
        <v>0.0</v>
      </c>
      <c r="AM24" s="392">
        <f t="shared" si="19"/>
        <v>10.20168736</v>
      </c>
      <c r="AN24" s="382">
        <f t="shared" si="20"/>
        <v>10.20168736</v>
      </c>
      <c r="AO24" s="383">
        <v>161.997331808653</v>
      </c>
      <c r="AP24" s="392">
        <f t="shared" si="21"/>
        <v>196.892566</v>
      </c>
      <c r="AQ24" s="382">
        <f t="shared" si="22"/>
        <v>196.892566</v>
      </c>
      <c r="AR24" s="393">
        <f t="shared" si="23"/>
        <v>84.16392071</v>
      </c>
      <c r="AS24" s="382" t="s">
        <v>172</v>
      </c>
      <c r="AT24" s="382" t="s">
        <v>159</v>
      </c>
      <c r="AU24" s="382" t="str">
        <f>RH!I38</f>
        <v>Noroeste</v>
      </c>
      <c r="AV24" s="394">
        <v>11937.0</v>
      </c>
      <c r="AW24" s="392">
        <v>90.4088050314465</v>
      </c>
      <c r="AX24" s="382">
        <f t="shared" si="24"/>
        <v>-0.4732415508</v>
      </c>
      <c r="AY24" s="383">
        <v>100.0</v>
      </c>
      <c r="AZ24" s="382">
        <f t="shared" si="25"/>
        <v>0.5821872744</v>
      </c>
      <c r="BA24" s="383">
        <v>1.47</v>
      </c>
      <c r="BB24" s="382">
        <f t="shared" si="26"/>
        <v>-0.1014324683</v>
      </c>
      <c r="BC24" s="392">
        <v>1.49609300552697</v>
      </c>
      <c r="BD24" s="382">
        <f t="shared" si="27"/>
        <v>0.02909599559</v>
      </c>
      <c r="BE24" s="383">
        <v>3.0</v>
      </c>
      <c r="BF24" s="383">
        <f t="shared" si="28"/>
        <v>0.1429388222</v>
      </c>
      <c r="BG24" s="382">
        <f t="shared" si="29"/>
        <v>-0.9259170828</v>
      </c>
      <c r="BH24" s="395">
        <f t="shared" si="30"/>
        <v>-0.1507222328</v>
      </c>
      <c r="BI24" s="382" t="s">
        <v>172</v>
      </c>
      <c r="BJ24" s="382" t="s">
        <v>159</v>
      </c>
      <c r="BK24" s="382" t="str">
        <f>Equip.!J41</f>
        <v>Noroeste</v>
      </c>
      <c r="BL24" s="394">
        <v>20988.0</v>
      </c>
      <c r="BM24" s="392">
        <v>2.0</v>
      </c>
      <c r="BN24" s="396">
        <f t="shared" si="64"/>
        <v>9.529254812</v>
      </c>
      <c r="BO24" s="397">
        <f t="shared" si="31"/>
        <v>7.141181151</v>
      </c>
      <c r="BP24" s="398">
        <f t="shared" si="32"/>
        <v>1.004405812</v>
      </c>
      <c r="BQ24" s="396">
        <v>0.0</v>
      </c>
      <c r="BR24" s="396">
        <f t="shared" si="33"/>
        <v>0</v>
      </c>
      <c r="BS24" s="397">
        <f t="shared" si="34"/>
        <v>1.020168736</v>
      </c>
      <c r="BT24" s="398">
        <f t="shared" si="35"/>
        <v>-0.8820736882</v>
      </c>
      <c r="BU24" s="396">
        <v>0.0</v>
      </c>
      <c r="BV24" s="396">
        <f t="shared" si="36"/>
        <v>0</v>
      </c>
      <c r="BW24" s="399">
        <f t="shared" si="37"/>
        <v>3.060506208</v>
      </c>
      <c r="BX24" s="398">
        <f t="shared" si="38"/>
        <v>-0.0202812728</v>
      </c>
      <c r="BY24" s="396">
        <v>5.0</v>
      </c>
      <c r="BZ24" s="396">
        <f t="shared" si="39"/>
        <v>23.82313703</v>
      </c>
      <c r="CA24" s="397">
        <f t="shared" si="40"/>
        <v>12.24202483</v>
      </c>
      <c r="CB24" s="398">
        <f t="shared" si="41"/>
        <v>2.207101975</v>
      </c>
      <c r="CC24" s="400">
        <v>0.0</v>
      </c>
      <c r="CD24" s="396">
        <f t="shared" si="42"/>
        <v>0</v>
      </c>
      <c r="CE24" s="397">
        <f t="shared" si="43"/>
        <v>1.020168736</v>
      </c>
      <c r="CF24" s="398">
        <f t="shared" si="44"/>
        <v>-0.8820736882</v>
      </c>
      <c r="CG24" s="392">
        <v>0.0</v>
      </c>
      <c r="CH24" s="396">
        <f t="shared" si="45"/>
        <v>0</v>
      </c>
      <c r="CI24" s="397">
        <f t="shared" si="46"/>
        <v>8.161349887</v>
      </c>
      <c r="CJ24" s="398">
        <f t="shared" si="47"/>
        <v>2.653689066</v>
      </c>
      <c r="CK24" s="392">
        <v>0.0</v>
      </c>
      <c r="CL24" s="396">
        <f t="shared" si="48"/>
        <v>0</v>
      </c>
      <c r="CM24" s="397">
        <f t="shared" si="49"/>
        <v>6.121012415</v>
      </c>
      <c r="CN24" s="398">
        <f t="shared" si="50"/>
        <v>0.5288054492</v>
      </c>
      <c r="CO24" s="401">
        <v>16.0</v>
      </c>
      <c r="CP24" s="402">
        <f t="shared" si="51"/>
        <v>76.2340385</v>
      </c>
      <c r="CQ24" s="403">
        <f t="shared" si="52"/>
        <v>36.72607449</v>
      </c>
      <c r="CR24" s="398">
        <f t="shared" si="53"/>
        <v>-0.06203785537</v>
      </c>
      <c r="CS24" s="404">
        <f t="shared" si="54"/>
        <v>0.7489731315</v>
      </c>
      <c r="CT24" s="396">
        <v>2.60223</v>
      </c>
      <c r="CU24" s="396">
        <v>56.8396226</v>
      </c>
      <c r="CV24" s="405">
        <f t="shared" si="55"/>
        <v>29.7209263</v>
      </c>
      <c r="CW24" s="382" t="s">
        <v>172</v>
      </c>
      <c r="CX24" s="382" t="s">
        <v>159</v>
      </c>
      <c r="CY24" s="406" t="s">
        <v>149</v>
      </c>
      <c r="CZ24" s="394">
        <v>20988.0</v>
      </c>
      <c r="DA24" s="396">
        <v>21.0</v>
      </c>
      <c r="DB24" s="400">
        <f t="shared" si="56"/>
        <v>100.0571755</v>
      </c>
      <c r="DC24" s="398">
        <f t="shared" si="57"/>
        <v>-2.266194277</v>
      </c>
      <c r="DD24" s="396">
        <v>148.6859982</v>
      </c>
      <c r="DE24" s="398">
        <f t="shared" si="58"/>
        <v>-0.1701296881</v>
      </c>
      <c r="DF24" s="400">
        <v>145.9162951</v>
      </c>
      <c r="DG24" s="398">
        <f t="shared" si="59"/>
        <v>0.09306177079</v>
      </c>
      <c r="DH24" s="407">
        <f t="shared" si="60"/>
        <v>-0.2744595634</v>
      </c>
      <c r="DI24" s="396">
        <v>917.22</v>
      </c>
      <c r="DJ24" s="398">
        <f t="shared" si="61"/>
        <v>917.22</v>
      </c>
      <c r="DK24" s="388">
        <f t="shared" si="62"/>
        <v>917.22</v>
      </c>
    </row>
    <row r="25">
      <c r="A25" s="381" t="s">
        <v>173</v>
      </c>
      <c r="B25" s="382" t="s">
        <v>136</v>
      </c>
      <c r="C25" s="382" t="s">
        <v>136</v>
      </c>
      <c r="D25" s="382" t="str">
        <f>Neces.!I39</f>
        <v>Noroeste</v>
      </c>
      <c r="E25" s="383">
        <v>619.185433302063</v>
      </c>
      <c r="F25" s="384">
        <f t="shared" si="1"/>
        <v>-0.005346559857</v>
      </c>
      <c r="G25" s="385">
        <f t="shared" ref="G25:G40" si="67">H25*(1+$I$82)^12</f>
        <v>34698.70885</v>
      </c>
      <c r="H25" s="385">
        <v>30993.0</v>
      </c>
      <c r="I25" s="383">
        <f t="shared" si="2"/>
        <v>4.491263616</v>
      </c>
      <c r="J25" s="386">
        <f t="shared" si="3"/>
        <v>-0.6665892639</v>
      </c>
      <c r="K25" s="383">
        <v>0.078010575</v>
      </c>
      <c r="L25" s="386">
        <f t="shared" si="66"/>
        <v>-0.4450156697</v>
      </c>
      <c r="M25" s="383">
        <v>0.245002403</v>
      </c>
      <c r="N25" s="386">
        <f t="shared" si="5"/>
        <v>-0.173435796</v>
      </c>
      <c r="O25" s="383">
        <f t="shared" si="6"/>
        <v>0.9456188622</v>
      </c>
      <c r="P25" s="387">
        <f t="shared" si="7"/>
        <v>0</v>
      </c>
      <c r="Q25" s="387">
        <f t="shared" si="8"/>
        <v>-0.2205145505</v>
      </c>
      <c r="R25" s="383">
        <v>1710.06356273997</v>
      </c>
      <c r="S25" s="386">
        <f t="shared" si="9"/>
        <v>0.1166913009</v>
      </c>
      <c r="T25" s="383">
        <v>4.63330429451812</v>
      </c>
      <c r="U25" s="386">
        <f t="shared" si="10"/>
        <v>-2.349186122</v>
      </c>
      <c r="V25" s="383">
        <v>7.90178427386829</v>
      </c>
      <c r="W25" s="386">
        <f t="shared" si="11"/>
        <v>0.3938682588</v>
      </c>
      <c r="X25" s="383">
        <v>25.8639047526861</v>
      </c>
      <c r="Y25" s="383">
        <f t="shared" si="12"/>
        <v>74.13609525</v>
      </c>
      <c r="Z25" s="386">
        <f t="shared" si="13"/>
        <v>-0.9145026967</v>
      </c>
      <c r="AA25" s="388">
        <f t="shared" si="14"/>
        <v>-0.3512233277</v>
      </c>
      <c r="AB25" s="389" t="s">
        <v>173</v>
      </c>
      <c r="AC25" s="389" t="s">
        <v>136</v>
      </c>
      <c r="AD25" s="390">
        <v>30993.0</v>
      </c>
      <c r="AE25" s="391" t="s">
        <v>149</v>
      </c>
      <c r="AF25" s="383">
        <v>0.0</v>
      </c>
      <c r="AG25" s="392">
        <f t="shared" si="15"/>
        <v>93.70553811</v>
      </c>
      <c r="AH25" s="382">
        <f t="shared" si="16"/>
        <v>93.70553811</v>
      </c>
      <c r="AI25" s="383">
        <v>0.0</v>
      </c>
      <c r="AJ25" s="392">
        <f t="shared" si="17"/>
        <v>18.12031892</v>
      </c>
      <c r="AK25" s="382">
        <f t="shared" si="18"/>
        <v>18.12031892</v>
      </c>
      <c r="AL25" s="392">
        <v>0.0</v>
      </c>
      <c r="AM25" s="392">
        <f t="shared" si="19"/>
        <v>21.14037207</v>
      </c>
      <c r="AN25" s="382">
        <f t="shared" si="20"/>
        <v>21.14037207</v>
      </c>
      <c r="AO25" s="383">
        <v>161.326751201884</v>
      </c>
      <c r="AP25" s="392">
        <f t="shared" si="21"/>
        <v>171.2202357</v>
      </c>
      <c r="AQ25" s="382">
        <f t="shared" si="22"/>
        <v>171.2202357</v>
      </c>
      <c r="AR25" s="393">
        <f t="shared" si="23"/>
        <v>80.07335374</v>
      </c>
      <c r="AS25" s="382" t="s">
        <v>173</v>
      </c>
      <c r="AT25" s="382" t="s">
        <v>136</v>
      </c>
      <c r="AU25" s="382" t="str">
        <f>RH!I39</f>
        <v>Noroeste</v>
      </c>
      <c r="AV25" s="394">
        <v>16245.0</v>
      </c>
      <c r="AW25" s="392">
        <v>68.6445326364018</v>
      </c>
      <c r="AX25" s="382">
        <f t="shared" si="24"/>
        <v>-2.784553731</v>
      </c>
      <c r="AY25" s="383">
        <v>77.92</v>
      </c>
      <c r="AZ25" s="382">
        <f t="shared" si="25"/>
        <v>-1.14026075</v>
      </c>
      <c r="BA25" s="383">
        <v>1.67</v>
      </c>
      <c r="BB25" s="382">
        <f t="shared" si="26"/>
        <v>0.1630284226</v>
      </c>
      <c r="BC25" s="392">
        <v>1.45274739457297</v>
      </c>
      <c r="BD25" s="382">
        <f t="shared" si="27"/>
        <v>-0.04176458807</v>
      </c>
      <c r="BE25" s="383">
        <v>13.0</v>
      </c>
      <c r="BF25" s="383">
        <f t="shared" si="28"/>
        <v>0.4194495531</v>
      </c>
      <c r="BG25" s="382">
        <f t="shared" si="29"/>
        <v>-0.2089743992</v>
      </c>
      <c r="BH25" s="395">
        <f t="shared" si="30"/>
        <v>-0.6554551108</v>
      </c>
      <c r="BI25" s="382" t="s">
        <v>173</v>
      </c>
      <c r="BJ25" s="382" t="s">
        <v>136</v>
      </c>
      <c r="BK25" s="382" t="str">
        <f>Equip.!J42</f>
        <v>Noroeste</v>
      </c>
      <c r="BL25" s="394">
        <v>30993.0</v>
      </c>
      <c r="BM25" s="392">
        <v>1.0</v>
      </c>
      <c r="BN25" s="396">
        <f t="shared" si="64"/>
        <v>3.226535024</v>
      </c>
      <c r="BO25" s="397">
        <f t="shared" si="31"/>
        <v>4.865641191</v>
      </c>
      <c r="BP25" s="398">
        <f t="shared" si="32"/>
        <v>-0.7516955639</v>
      </c>
      <c r="BQ25" s="396">
        <v>2.0</v>
      </c>
      <c r="BR25" s="396">
        <f t="shared" si="33"/>
        <v>6.453070048</v>
      </c>
      <c r="BS25" s="397">
        <f t="shared" si="34"/>
        <v>1.174465115</v>
      </c>
      <c r="BT25" s="398">
        <f t="shared" si="35"/>
        <v>-0.61228383</v>
      </c>
      <c r="BU25" s="396">
        <v>0.0</v>
      </c>
      <c r="BV25" s="396">
        <f t="shared" si="36"/>
        <v>0</v>
      </c>
      <c r="BW25" s="399">
        <f t="shared" si="37"/>
        <v>2.432820595</v>
      </c>
      <c r="BX25" s="398">
        <f t="shared" si="38"/>
        <v>-0.3206309779</v>
      </c>
      <c r="BY25" s="396">
        <v>1.0</v>
      </c>
      <c r="BZ25" s="396">
        <f t="shared" si="39"/>
        <v>3.226535024</v>
      </c>
      <c r="CA25" s="397">
        <f t="shared" si="40"/>
        <v>3.691176076</v>
      </c>
      <c r="CB25" s="398">
        <f t="shared" si="41"/>
        <v>-0.2297021468</v>
      </c>
      <c r="CC25" s="400">
        <v>2.0</v>
      </c>
      <c r="CD25" s="396">
        <f t="shared" si="42"/>
        <v>6.453070048</v>
      </c>
      <c r="CE25" s="397">
        <f t="shared" si="43"/>
        <v>1.174465115</v>
      </c>
      <c r="CF25" s="398">
        <f t="shared" si="44"/>
        <v>-0.61228383</v>
      </c>
      <c r="CG25" s="392">
        <v>0.0</v>
      </c>
      <c r="CH25" s="396">
        <f t="shared" si="45"/>
        <v>0</v>
      </c>
      <c r="CI25" s="397">
        <f t="shared" si="46"/>
        <v>1.845588038</v>
      </c>
      <c r="CJ25" s="398">
        <f t="shared" si="47"/>
        <v>-0.4737144586</v>
      </c>
      <c r="CK25" s="392">
        <v>0.0</v>
      </c>
      <c r="CL25" s="396">
        <f t="shared" si="48"/>
        <v>0</v>
      </c>
      <c r="CM25" s="397">
        <f t="shared" si="49"/>
        <v>1.593916942</v>
      </c>
      <c r="CN25" s="398">
        <f t="shared" si="50"/>
        <v>-0.9908582205</v>
      </c>
      <c r="CO25" s="401">
        <v>8.0</v>
      </c>
      <c r="CP25" s="402">
        <f t="shared" si="51"/>
        <v>25.81228019</v>
      </c>
      <c r="CQ25" s="403">
        <f t="shared" si="52"/>
        <v>26.34157472</v>
      </c>
      <c r="CR25" s="398">
        <f t="shared" si="53"/>
        <v>-1.119217761</v>
      </c>
      <c r="CS25" s="404">
        <f t="shared" si="54"/>
        <v>-0.6607288884</v>
      </c>
      <c r="CT25" s="396">
        <v>3.544166</v>
      </c>
      <c r="CU25" s="396">
        <v>15.3557423</v>
      </c>
      <c r="CV25" s="405">
        <f t="shared" si="55"/>
        <v>9.44995415</v>
      </c>
      <c r="CW25" s="382" t="s">
        <v>173</v>
      </c>
      <c r="CX25" s="382" t="s">
        <v>136</v>
      </c>
      <c r="CY25" s="406" t="s">
        <v>149</v>
      </c>
      <c r="CZ25" s="394">
        <v>30993.0</v>
      </c>
      <c r="DA25" s="396">
        <v>12.0</v>
      </c>
      <c r="DB25" s="400">
        <f t="shared" si="56"/>
        <v>38.71842029</v>
      </c>
      <c r="DC25" s="398">
        <f t="shared" si="57"/>
        <v>0.03852390405</v>
      </c>
      <c r="DD25" s="396">
        <v>267.4513878</v>
      </c>
      <c r="DE25" s="398">
        <f t="shared" si="58"/>
        <v>1.140576185</v>
      </c>
      <c r="DF25" s="400">
        <v>267.4513878</v>
      </c>
      <c r="DG25" s="398">
        <f t="shared" si="59"/>
        <v>1.454157089</v>
      </c>
      <c r="DH25" s="407">
        <f t="shared" si="60"/>
        <v>1.155803319</v>
      </c>
      <c r="DI25" s="396">
        <v>2079.87</v>
      </c>
      <c r="DJ25" s="398">
        <f t="shared" si="61"/>
        <v>2079.87</v>
      </c>
      <c r="DK25" s="388">
        <f t="shared" si="62"/>
        <v>2079.87</v>
      </c>
    </row>
    <row r="26">
      <c r="A26" s="381" t="s">
        <v>174</v>
      </c>
      <c r="B26" s="382" t="s">
        <v>136</v>
      </c>
      <c r="C26" s="382" t="s">
        <v>136</v>
      </c>
      <c r="D26" s="382" t="str">
        <f>Neces.!I40</f>
        <v>Centro</v>
      </c>
      <c r="E26" s="383">
        <v>401.388528374255</v>
      </c>
      <c r="F26" s="384">
        <f t="shared" si="1"/>
        <v>-2.028750837</v>
      </c>
      <c r="G26" s="385">
        <f t="shared" si="67"/>
        <v>5354.88415</v>
      </c>
      <c r="H26" s="385">
        <v>4783.0</v>
      </c>
      <c r="I26" s="383">
        <f t="shared" si="2"/>
        <v>3.679700381</v>
      </c>
      <c r="J26" s="386">
        <f t="shared" si="3"/>
        <v>1.256210774</v>
      </c>
      <c r="K26" s="383">
        <v>0.10154827</v>
      </c>
      <c r="L26" s="386">
        <f t="shared" si="66"/>
        <v>0.9461922903</v>
      </c>
      <c r="M26" s="383">
        <v>0.303961749</v>
      </c>
      <c r="N26" s="386">
        <f t="shared" si="5"/>
        <v>2.340544128</v>
      </c>
      <c r="O26" s="383">
        <f t="shared" si="6"/>
        <v>0.9456188622</v>
      </c>
      <c r="P26" s="387">
        <f t="shared" si="7"/>
        <v>0</v>
      </c>
      <c r="Q26" s="387">
        <f t="shared" si="8"/>
        <v>-0.2205145505</v>
      </c>
      <c r="R26" s="383">
        <v>710.850930378424</v>
      </c>
      <c r="S26" s="386">
        <f t="shared" si="9"/>
        <v>-1.163467886</v>
      </c>
      <c r="T26" s="383">
        <v>14.2170186075685</v>
      </c>
      <c r="U26" s="386">
        <f t="shared" si="10"/>
        <v>1.878550535</v>
      </c>
      <c r="V26" s="383">
        <v>5.79134434455363</v>
      </c>
      <c r="W26" s="386">
        <f t="shared" si="11"/>
        <v>-1.68423634</v>
      </c>
      <c r="X26" s="383">
        <v>7.79845285385741</v>
      </c>
      <c r="Y26" s="383">
        <f t="shared" si="12"/>
        <v>92.20154715</v>
      </c>
      <c r="Z26" s="386">
        <f t="shared" si="13"/>
        <v>0.9568853171</v>
      </c>
      <c r="AA26" s="388">
        <f t="shared" si="14"/>
        <v>-0.006500905437</v>
      </c>
      <c r="AB26" s="389" t="s">
        <v>174</v>
      </c>
      <c r="AC26" s="389" t="s">
        <v>136</v>
      </c>
      <c r="AD26" s="390">
        <v>4783.0</v>
      </c>
      <c r="AE26" s="391" t="s">
        <v>138</v>
      </c>
      <c r="AF26" s="383">
        <v>0.0</v>
      </c>
      <c r="AG26" s="392">
        <f t="shared" si="15"/>
        <v>93.70553811</v>
      </c>
      <c r="AH26" s="382">
        <f t="shared" si="16"/>
        <v>93.70553811</v>
      </c>
      <c r="AI26" s="383">
        <v>0.0</v>
      </c>
      <c r="AJ26" s="392">
        <f t="shared" si="17"/>
        <v>18.12031892</v>
      </c>
      <c r="AK26" s="382">
        <f t="shared" si="18"/>
        <v>18.12031892</v>
      </c>
      <c r="AL26" s="392">
        <v>0.0</v>
      </c>
      <c r="AM26" s="392">
        <f t="shared" si="19"/>
        <v>21.14037207</v>
      </c>
      <c r="AN26" s="382">
        <f t="shared" si="20"/>
        <v>21.14037207</v>
      </c>
      <c r="AO26" s="383">
        <v>0.0</v>
      </c>
      <c r="AP26" s="392">
        <f t="shared" si="21"/>
        <v>171.2202357</v>
      </c>
      <c r="AQ26" s="382">
        <f t="shared" si="22"/>
        <v>171.2202357</v>
      </c>
      <c r="AR26" s="393">
        <f t="shared" si="23"/>
        <v>80.07335374</v>
      </c>
      <c r="AS26" s="382" t="s">
        <v>174</v>
      </c>
      <c r="AT26" s="382" t="s">
        <v>136</v>
      </c>
      <c r="AU26" s="382" t="str">
        <f>RH!I40</f>
        <v>Centro</v>
      </c>
      <c r="AV26" s="394">
        <v>2533.0</v>
      </c>
      <c r="AW26" s="392">
        <v>100.0</v>
      </c>
      <c r="AX26" s="382">
        <f t="shared" si="24"/>
        <v>0.5453197569</v>
      </c>
      <c r="AY26" s="383">
        <v>100.0</v>
      </c>
      <c r="AZ26" s="382">
        <f t="shared" si="25"/>
        <v>0.5821872744</v>
      </c>
      <c r="BA26" s="383">
        <v>1.78</v>
      </c>
      <c r="BB26" s="382">
        <f t="shared" si="26"/>
        <v>0.3084819125</v>
      </c>
      <c r="BC26" s="392">
        <v>1.46351662136734</v>
      </c>
      <c r="BD26" s="382">
        <f t="shared" si="27"/>
        <v>-0.02415926012</v>
      </c>
      <c r="BE26" s="383">
        <v>8.0</v>
      </c>
      <c r="BF26" s="383">
        <f t="shared" si="28"/>
        <v>1.672590424</v>
      </c>
      <c r="BG26" s="382">
        <f t="shared" si="29"/>
        <v>3.040194905</v>
      </c>
      <c r="BH26" s="395">
        <f t="shared" si="30"/>
        <v>0.556598965</v>
      </c>
      <c r="BI26" s="382" t="s">
        <v>174</v>
      </c>
      <c r="BJ26" s="382" t="s">
        <v>136</v>
      </c>
      <c r="BK26" s="382" t="str">
        <f>Equip.!J43</f>
        <v>Centro</v>
      </c>
      <c r="BL26" s="394">
        <v>4783.0</v>
      </c>
      <c r="BM26" s="392">
        <v>0.0</v>
      </c>
      <c r="BN26" s="396">
        <f t="shared" si="64"/>
        <v>0</v>
      </c>
      <c r="BO26" s="397">
        <f t="shared" si="31"/>
        <v>4.865641191</v>
      </c>
      <c r="BP26" s="398">
        <f t="shared" si="32"/>
        <v>-0.7516955639</v>
      </c>
      <c r="BQ26" s="396">
        <v>1.0</v>
      </c>
      <c r="BR26" s="396">
        <f t="shared" si="33"/>
        <v>20.90738031</v>
      </c>
      <c r="BS26" s="397">
        <f t="shared" si="34"/>
        <v>1.174465115</v>
      </c>
      <c r="BT26" s="398">
        <f t="shared" si="35"/>
        <v>-0.61228383</v>
      </c>
      <c r="BU26" s="396">
        <v>0.0</v>
      </c>
      <c r="BV26" s="396">
        <f t="shared" si="36"/>
        <v>0</v>
      </c>
      <c r="BW26" s="399">
        <f t="shared" si="37"/>
        <v>2.432820595</v>
      </c>
      <c r="BX26" s="398">
        <f t="shared" si="38"/>
        <v>-0.3206309779</v>
      </c>
      <c r="BY26" s="396">
        <v>0.0</v>
      </c>
      <c r="BZ26" s="396">
        <f t="shared" si="39"/>
        <v>0</v>
      </c>
      <c r="CA26" s="397">
        <f t="shared" si="40"/>
        <v>3.691176076</v>
      </c>
      <c r="CB26" s="398">
        <f t="shared" si="41"/>
        <v>-0.2297021468</v>
      </c>
      <c r="CC26" s="400">
        <v>1.0</v>
      </c>
      <c r="CD26" s="396">
        <f t="shared" si="42"/>
        <v>20.90738031</v>
      </c>
      <c r="CE26" s="397">
        <f t="shared" si="43"/>
        <v>1.174465115</v>
      </c>
      <c r="CF26" s="398">
        <f t="shared" si="44"/>
        <v>-0.61228383</v>
      </c>
      <c r="CG26" s="392">
        <v>0.0</v>
      </c>
      <c r="CH26" s="396">
        <f t="shared" si="45"/>
        <v>0</v>
      </c>
      <c r="CI26" s="397">
        <f t="shared" si="46"/>
        <v>1.845588038</v>
      </c>
      <c r="CJ26" s="398">
        <f t="shared" si="47"/>
        <v>-0.4737144586</v>
      </c>
      <c r="CK26" s="392">
        <v>0.0</v>
      </c>
      <c r="CL26" s="396">
        <f t="shared" si="48"/>
        <v>0</v>
      </c>
      <c r="CM26" s="397">
        <f t="shared" si="49"/>
        <v>1.593916942</v>
      </c>
      <c r="CN26" s="398">
        <f t="shared" si="50"/>
        <v>-0.9908582205</v>
      </c>
      <c r="CO26" s="401">
        <v>0.0</v>
      </c>
      <c r="CP26" s="402">
        <f t="shared" si="51"/>
        <v>0</v>
      </c>
      <c r="CQ26" s="403">
        <f t="shared" si="52"/>
        <v>26.34157472</v>
      </c>
      <c r="CR26" s="398">
        <f t="shared" si="53"/>
        <v>-1.119217761</v>
      </c>
      <c r="CS26" s="404">
        <f t="shared" si="54"/>
        <v>-0.6607288884</v>
      </c>
      <c r="CT26" s="396">
        <v>3.544166</v>
      </c>
      <c r="CU26" s="396">
        <v>15.3557423</v>
      </c>
      <c r="CV26" s="405">
        <f t="shared" si="55"/>
        <v>9.44995415</v>
      </c>
      <c r="CW26" s="382" t="s">
        <v>174</v>
      </c>
      <c r="CX26" s="382" t="s">
        <v>136</v>
      </c>
      <c r="CY26" s="406" t="s">
        <v>138</v>
      </c>
      <c r="CZ26" s="394">
        <v>4783.0</v>
      </c>
      <c r="DA26" s="396">
        <v>0.0</v>
      </c>
      <c r="DB26" s="400">
        <f t="shared" si="56"/>
        <v>0</v>
      </c>
      <c r="DC26" s="398">
        <f t="shared" si="57"/>
        <v>1.493314547</v>
      </c>
      <c r="DD26" s="396">
        <v>148.5667698</v>
      </c>
      <c r="DE26" s="398">
        <f t="shared" si="58"/>
        <v>-0.1714455038</v>
      </c>
      <c r="DF26" s="400">
        <v>148.5667698</v>
      </c>
      <c r="DG26" s="398">
        <f t="shared" si="59"/>
        <v>0.1227449563</v>
      </c>
      <c r="DH26" s="407">
        <f t="shared" si="60"/>
        <v>0.1127066853</v>
      </c>
      <c r="DI26" s="396">
        <v>1281.2</v>
      </c>
      <c r="DJ26" s="398">
        <f t="shared" si="61"/>
        <v>1281.2</v>
      </c>
      <c r="DK26" s="388">
        <f t="shared" si="62"/>
        <v>1281.2</v>
      </c>
    </row>
    <row r="27">
      <c r="A27" s="381" t="s">
        <v>175</v>
      </c>
      <c r="B27" s="382" t="s">
        <v>145</v>
      </c>
      <c r="C27" s="382" t="s">
        <v>148</v>
      </c>
      <c r="D27" s="382" t="str">
        <f>Neces.!I41</f>
        <v>Sul Fronteira</v>
      </c>
      <c r="E27" s="383">
        <v>779.954264318376</v>
      </c>
      <c r="F27" s="384">
        <f t="shared" si="1"/>
        <v>1.488248312</v>
      </c>
      <c r="G27" s="385">
        <f t="shared" si="67"/>
        <v>15997.47849</v>
      </c>
      <c r="H27" s="385">
        <v>14289.0</v>
      </c>
      <c r="I27" s="383">
        <f t="shared" si="2"/>
        <v>4.155001836</v>
      </c>
      <c r="J27" s="386">
        <f t="shared" si="3"/>
        <v>0.1301005505</v>
      </c>
      <c r="K27" s="383">
        <v>0.077986383</v>
      </c>
      <c r="L27" s="386">
        <f t="shared" si="66"/>
        <v>-0.4464455507</v>
      </c>
      <c r="M27" s="383">
        <v>0.245031291</v>
      </c>
      <c r="N27" s="386">
        <f t="shared" si="5"/>
        <v>-0.1722040345</v>
      </c>
      <c r="O27" s="383">
        <f t="shared" si="6"/>
        <v>0.9456188622</v>
      </c>
      <c r="P27" s="387">
        <f t="shared" si="7"/>
        <v>0</v>
      </c>
      <c r="Q27" s="387">
        <f t="shared" si="8"/>
        <v>-0.2205145505</v>
      </c>
      <c r="R27" s="383">
        <v>1238.71509552803</v>
      </c>
      <c r="S27" s="386">
        <f t="shared" si="9"/>
        <v>-0.4871852425</v>
      </c>
      <c r="T27" s="383">
        <v>7.03338232206592</v>
      </c>
      <c r="U27" s="386">
        <f t="shared" si="10"/>
        <v>-1.290421479</v>
      </c>
      <c r="V27" s="383">
        <v>10.3086290153265</v>
      </c>
      <c r="W27" s="386">
        <f t="shared" si="11"/>
        <v>2.763836271</v>
      </c>
      <c r="X27" s="383">
        <v>4.0520680243544</v>
      </c>
      <c r="Y27" s="383">
        <f t="shared" si="12"/>
        <v>95.94793198</v>
      </c>
      <c r="Z27" s="386">
        <f t="shared" si="13"/>
        <v>1.344970802</v>
      </c>
      <c r="AA27" s="388">
        <f t="shared" si="14"/>
        <v>0.3641411444</v>
      </c>
      <c r="AB27" s="389" t="s">
        <v>175</v>
      </c>
      <c r="AC27" s="389" t="s">
        <v>145</v>
      </c>
      <c r="AD27" s="390">
        <v>14289.0</v>
      </c>
      <c r="AE27" s="391" t="s">
        <v>146</v>
      </c>
      <c r="AF27" s="383">
        <v>0.0</v>
      </c>
      <c r="AG27" s="392">
        <f t="shared" si="15"/>
        <v>31.43634141</v>
      </c>
      <c r="AH27" s="382">
        <f t="shared" si="16"/>
        <v>31.43634141</v>
      </c>
      <c r="AI27" s="383">
        <v>0.0</v>
      </c>
      <c r="AJ27" s="392">
        <f t="shared" si="17"/>
        <v>0</v>
      </c>
      <c r="AK27" s="382">
        <f t="shared" si="18"/>
        <v>0</v>
      </c>
      <c r="AL27" s="392">
        <v>0.0</v>
      </c>
      <c r="AM27" s="392">
        <f t="shared" si="19"/>
        <v>9.979790923</v>
      </c>
      <c r="AN27" s="382">
        <f t="shared" si="20"/>
        <v>9.979790923</v>
      </c>
      <c r="AO27" s="383">
        <v>62.9855133319337</v>
      </c>
      <c r="AP27" s="392">
        <f t="shared" si="21"/>
        <v>123.2504179</v>
      </c>
      <c r="AQ27" s="382">
        <f t="shared" si="22"/>
        <v>123.2504179</v>
      </c>
      <c r="AR27" s="393">
        <f t="shared" si="23"/>
        <v>46.25633093</v>
      </c>
      <c r="AS27" s="382" t="s">
        <v>175</v>
      </c>
      <c r="AT27" s="382" t="s">
        <v>145</v>
      </c>
      <c r="AU27" s="382" t="str">
        <f>RH!I41</f>
        <v>Sul Fronteira</v>
      </c>
      <c r="AV27" s="394">
        <v>5108.0</v>
      </c>
      <c r="AW27" s="392">
        <v>92.5537126460914</v>
      </c>
      <c r="AX27" s="382">
        <f t="shared" si="24"/>
        <v>-0.2454576394</v>
      </c>
      <c r="AY27" s="383">
        <v>96.58</v>
      </c>
      <c r="AZ27" s="382">
        <f t="shared" si="25"/>
        <v>0.3153950531</v>
      </c>
      <c r="BA27" s="383">
        <v>0.86</v>
      </c>
      <c r="BB27" s="382">
        <f t="shared" si="26"/>
        <v>-0.9080381853</v>
      </c>
      <c r="BC27" s="392">
        <v>1.22121911960249</v>
      </c>
      <c r="BD27" s="382">
        <f t="shared" si="27"/>
        <v>-0.4202626259</v>
      </c>
      <c r="BE27" s="383">
        <v>5.0</v>
      </c>
      <c r="BF27" s="383">
        <f t="shared" si="28"/>
        <v>0.3499195185</v>
      </c>
      <c r="BG27" s="382">
        <f t="shared" si="29"/>
        <v>-0.3892532963</v>
      </c>
      <c r="BH27" s="395">
        <f t="shared" si="30"/>
        <v>-0.4549675956</v>
      </c>
      <c r="BI27" s="382" t="s">
        <v>175</v>
      </c>
      <c r="BJ27" s="382" t="s">
        <v>145</v>
      </c>
      <c r="BK27" s="382" t="str">
        <f>Equip.!J44</f>
        <v>Sul Fronteira</v>
      </c>
      <c r="BL27" s="394">
        <v>14289.0</v>
      </c>
      <c r="BM27" s="392">
        <v>1.0</v>
      </c>
      <c r="BN27" s="396">
        <f t="shared" si="64"/>
        <v>6.99839037</v>
      </c>
      <c r="BO27" s="397">
        <f t="shared" si="31"/>
        <v>4.490905916</v>
      </c>
      <c r="BP27" s="398">
        <f t="shared" si="32"/>
        <v>-1.04088984</v>
      </c>
      <c r="BQ27" s="396">
        <v>0.0</v>
      </c>
      <c r="BR27" s="396">
        <f t="shared" si="33"/>
        <v>0</v>
      </c>
      <c r="BS27" s="397">
        <f t="shared" si="34"/>
        <v>1.995958185</v>
      </c>
      <c r="BT27" s="398">
        <f t="shared" si="35"/>
        <v>0.8241108542</v>
      </c>
      <c r="BU27" s="396">
        <v>0.0</v>
      </c>
      <c r="BV27" s="396">
        <f t="shared" si="36"/>
        <v>0</v>
      </c>
      <c r="BW27" s="399">
        <f t="shared" si="37"/>
        <v>0.9979790923</v>
      </c>
      <c r="BX27" s="398">
        <f t="shared" si="38"/>
        <v>-1.007207528</v>
      </c>
      <c r="BY27" s="396">
        <v>0.0</v>
      </c>
      <c r="BZ27" s="396">
        <f t="shared" si="39"/>
        <v>0</v>
      </c>
      <c r="CA27" s="397">
        <f t="shared" si="40"/>
        <v>3.492926823</v>
      </c>
      <c r="CB27" s="398">
        <f t="shared" si="41"/>
        <v>-0.2861988303</v>
      </c>
      <c r="CC27" s="400">
        <v>0.0</v>
      </c>
      <c r="CD27" s="396">
        <f t="shared" si="42"/>
        <v>0</v>
      </c>
      <c r="CE27" s="397">
        <f t="shared" si="43"/>
        <v>1.995958185</v>
      </c>
      <c r="CF27" s="398">
        <f t="shared" si="44"/>
        <v>0.8241108542</v>
      </c>
      <c r="CG27" s="392">
        <v>0.0</v>
      </c>
      <c r="CH27" s="396">
        <f t="shared" si="45"/>
        <v>0</v>
      </c>
      <c r="CI27" s="397">
        <f t="shared" si="46"/>
        <v>0.9979790923</v>
      </c>
      <c r="CJ27" s="398">
        <f t="shared" si="47"/>
        <v>-0.8934287016</v>
      </c>
      <c r="CK27" s="392">
        <v>0.0</v>
      </c>
      <c r="CL27" s="396">
        <f t="shared" si="48"/>
        <v>0</v>
      </c>
      <c r="CM27" s="397">
        <f t="shared" si="49"/>
        <v>1.496968639</v>
      </c>
      <c r="CN27" s="398">
        <f t="shared" si="50"/>
        <v>-1.023402004</v>
      </c>
      <c r="CO27" s="401">
        <v>2.0</v>
      </c>
      <c r="CP27" s="402">
        <f t="shared" si="51"/>
        <v>13.99678074</v>
      </c>
      <c r="CQ27" s="403">
        <f t="shared" si="52"/>
        <v>38.9211846</v>
      </c>
      <c r="CR27" s="398">
        <f t="shared" si="53"/>
        <v>0.1614323501</v>
      </c>
      <c r="CS27" s="404">
        <f t="shared" si="54"/>
        <v>-0.4378919859</v>
      </c>
      <c r="CT27" s="396">
        <v>6.447188</v>
      </c>
      <c r="CU27" s="396">
        <v>72.2360765</v>
      </c>
      <c r="CV27" s="405">
        <f t="shared" si="55"/>
        <v>39.34163225</v>
      </c>
      <c r="CW27" s="382" t="s">
        <v>175</v>
      </c>
      <c r="CX27" s="382" t="s">
        <v>145</v>
      </c>
      <c r="CY27" s="406" t="s">
        <v>146</v>
      </c>
      <c r="CZ27" s="394">
        <v>14289.0</v>
      </c>
      <c r="DA27" s="396">
        <v>1.0</v>
      </c>
      <c r="DB27" s="400">
        <f t="shared" si="56"/>
        <v>6.99839037</v>
      </c>
      <c r="DC27" s="398">
        <f t="shared" si="57"/>
        <v>1.230359789</v>
      </c>
      <c r="DD27" s="396">
        <v>144.4102354</v>
      </c>
      <c r="DE27" s="398">
        <f t="shared" si="58"/>
        <v>-0.2173174036</v>
      </c>
      <c r="DF27" s="400">
        <v>143.5494916</v>
      </c>
      <c r="DG27" s="398">
        <f t="shared" si="59"/>
        <v>0.06655547462</v>
      </c>
      <c r="DH27" s="407">
        <f t="shared" si="60"/>
        <v>0.04099946697</v>
      </c>
      <c r="DI27" s="396">
        <v>734.79</v>
      </c>
      <c r="DJ27" s="398">
        <f t="shared" si="61"/>
        <v>734.79</v>
      </c>
      <c r="DK27" s="388">
        <f t="shared" si="62"/>
        <v>734.79</v>
      </c>
    </row>
    <row r="28">
      <c r="A28" s="381" t="s">
        <v>142</v>
      </c>
      <c r="B28" s="382" t="s">
        <v>142</v>
      </c>
      <c r="C28" s="382" t="s">
        <v>142</v>
      </c>
      <c r="D28" s="382" t="str">
        <f>Neces.!I42</f>
        <v>Pantanal</v>
      </c>
      <c r="E28" s="383">
        <v>743.480426240418</v>
      </c>
      <c r="F28" s="384">
        <f t="shared" si="1"/>
        <v>1.149394461</v>
      </c>
      <c r="G28" s="385">
        <f t="shared" si="67"/>
        <v>107778.3791</v>
      </c>
      <c r="H28" s="385">
        <v>96268.0</v>
      </c>
      <c r="I28" s="383">
        <f t="shared" si="2"/>
        <v>4.983481949</v>
      </c>
      <c r="J28" s="386">
        <f t="shared" si="3"/>
        <v>-1.83277988</v>
      </c>
      <c r="K28" s="383">
        <v>0.099369612</v>
      </c>
      <c r="L28" s="386">
        <f t="shared" si="66"/>
        <v>0.8174215525</v>
      </c>
      <c r="M28" s="383">
        <v>0.252311771</v>
      </c>
      <c r="N28" s="386">
        <f t="shared" si="5"/>
        <v>0.1382298796</v>
      </c>
      <c r="O28" s="383">
        <f t="shared" si="6"/>
        <v>0.9456188622</v>
      </c>
      <c r="P28" s="387">
        <f t="shared" si="7"/>
        <v>0</v>
      </c>
      <c r="Q28" s="387">
        <f t="shared" si="8"/>
        <v>-0.2205145505</v>
      </c>
      <c r="R28" s="383">
        <v>1351.43557568455</v>
      </c>
      <c r="S28" s="386">
        <f t="shared" si="9"/>
        <v>-0.3427713775</v>
      </c>
      <c r="T28" s="383">
        <v>9.25333444135123</v>
      </c>
      <c r="U28" s="386">
        <f t="shared" si="10"/>
        <v>-0.3111171465</v>
      </c>
      <c r="V28" s="383">
        <v>7.93513940250135</v>
      </c>
      <c r="W28" s="386">
        <f t="shared" si="11"/>
        <v>0.4267123333</v>
      </c>
      <c r="X28" s="383">
        <v>21.4224872231687</v>
      </c>
      <c r="Y28" s="383">
        <f t="shared" si="12"/>
        <v>78.57751278</v>
      </c>
      <c r="Z28" s="386">
        <f t="shared" si="13"/>
        <v>-0.4544192415</v>
      </c>
      <c r="AA28" s="388">
        <f t="shared" si="14"/>
        <v>0.02412383478</v>
      </c>
      <c r="AB28" s="389" t="s">
        <v>142</v>
      </c>
      <c r="AC28" s="389" t="s">
        <v>142</v>
      </c>
      <c r="AD28" s="390">
        <v>96268.0</v>
      </c>
      <c r="AE28" s="391" t="s">
        <v>156</v>
      </c>
      <c r="AF28" s="383">
        <v>57.1321726845889</v>
      </c>
      <c r="AG28" s="392">
        <f t="shared" si="15"/>
        <v>55.18295271</v>
      </c>
      <c r="AH28" s="382">
        <f t="shared" si="16"/>
        <v>55.18295271</v>
      </c>
      <c r="AI28" s="383">
        <v>13.5039680890846</v>
      </c>
      <c r="AJ28" s="392">
        <f t="shared" si="17"/>
        <v>11.03659054</v>
      </c>
      <c r="AK28" s="382">
        <f t="shared" si="18"/>
        <v>11.03659054</v>
      </c>
      <c r="AL28" s="392">
        <v>17.6590351934184</v>
      </c>
      <c r="AM28" s="392">
        <f t="shared" si="19"/>
        <v>14.43246456</v>
      </c>
      <c r="AN28" s="382">
        <f t="shared" si="20"/>
        <v>14.43246456</v>
      </c>
      <c r="AO28" s="383">
        <v>135.039680890846</v>
      </c>
      <c r="AP28" s="392">
        <f t="shared" si="21"/>
        <v>110.3659054</v>
      </c>
      <c r="AQ28" s="382">
        <f t="shared" si="22"/>
        <v>110.3659054</v>
      </c>
      <c r="AR28" s="393">
        <f t="shared" si="23"/>
        <v>50.68341965</v>
      </c>
      <c r="AS28" s="382" t="s">
        <v>142</v>
      </c>
      <c r="AT28" s="382" t="s">
        <v>142</v>
      </c>
      <c r="AU28" s="382" t="str">
        <f>RH!I42</f>
        <v>Pantanal</v>
      </c>
      <c r="AV28" s="394">
        <v>42821.0</v>
      </c>
      <c r="AW28" s="392">
        <v>100.0</v>
      </c>
      <c r="AX28" s="382">
        <f t="shared" si="24"/>
        <v>0.5453197569</v>
      </c>
      <c r="AY28" s="383">
        <v>93.18</v>
      </c>
      <c r="AZ28" s="382">
        <f t="shared" si="25"/>
        <v>0.05016302035</v>
      </c>
      <c r="BA28" s="383">
        <v>1.66</v>
      </c>
      <c r="BB28" s="382">
        <f t="shared" si="26"/>
        <v>0.149805378</v>
      </c>
      <c r="BC28" s="392">
        <v>1.95236215564881</v>
      </c>
      <c r="BD28" s="382">
        <f t="shared" si="27"/>
        <v>0.7749961587</v>
      </c>
      <c r="BE28" s="383">
        <v>17.0</v>
      </c>
      <c r="BF28" s="383">
        <f t="shared" si="28"/>
        <v>0.1765903519</v>
      </c>
      <c r="BG28" s="382">
        <f t="shared" si="29"/>
        <v>-0.8386647076</v>
      </c>
      <c r="BH28" s="395">
        <f t="shared" si="30"/>
        <v>0.3076542437</v>
      </c>
      <c r="BI28" s="382" t="s">
        <v>142</v>
      </c>
      <c r="BJ28" s="382" t="s">
        <v>142</v>
      </c>
      <c r="BK28" s="382" t="str">
        <f>Equip.!J45</f>
        <v>Pantanal</v>
      </c>
      <c r="BL28" s="394">
        <v>96268.0</v>
      </c>
      <c r="BM28" s="392">
        <v>6.0</v>
      </c>
      <c r="BN28" s="396">
        <f t="shared" si="64"/>
        <v>6.232600657</v>
      </c>
      <c r="BO28" s="397">
        <f t="shared" si="31"/>
        <v>6.791748026</v>
      </c>
      <c r="BP28" s="398">
        <f t="shared" si="32"/>
        <v>0.7347379514</v>
      </c>
      <c r="BQ28" s="396">
        <v>1.0</v>
      </c>
      <c r="BR28" s="396">
        <f t="shared" si="33"/>
        <v>1.038766776</v>
      </c>
      <c r="BS28" s="397">
        <f t="shared" si="34"/>
        <v>1.697937007</v>
      </c>
      <c r="BT28" s="398">
        <f t="shared" si="35"/>
        <v>0.3030157265</v>
      </c>
      <c r="BU28" s="396">
        <v>12.0</v>
      </c>
      <c r="BV28" s="396">
        <f t="shared" si="36"/>
        <v>12.46520131</v>
      </c>
      <c r="BW28" s="399">
        <f t="shared" si="37"/>
        <v>10.18762204</v>
      </c>
      <c r="BX28" s="398">
        <f t="shared" si="38"/>
        <v>3.390067947</v>
      </c>
      <c r="BY28" s="396">
        <v>7.0</v>
      </c>
      <c r="BZ28" s="396">
        <f t="shared" si="39"/>
        <v>7.271367433</v>
      </c>
      <c r="CA28" s="397">
        <f t="shared" si="40"/>
        <v>5.942779523</v>
      </c>
      <c r="CB28" s="398">
        <f t="shared" si="41"/>
        <v>0.4119553913</v>
      </c>
      <c r="CC28" s="400">
        <v>1.0</v>
      </c>
      <c r="CD28" s="396">
        <f t="shared" si="42"/>
        <v>1.038766776</v>
      </c>
      <c r="CE28" s="397">
        <f t="shared" si="43"/>
        <v>1.697937007</v>
      </c>
      <c r="CF28" s="398">
        <f t="shared" si="44"/>
        <v>0.3030157265</v>
      </c>
      <c r="CG28" s="392">
        <v>2.0</v>
      </c>
      <c r="CH28" s="396">
        <f t="shared" si="45"/>
        <v>2.077533552</v>
      </c>
      <c r="CI28" s="397">
        <f t="shared" si="46"/>
        <v>1.697937007</v>
      </c>
      <c r="CJ28" s="398">
        <f t="shared" si="47"/>
        <v>-0.5468274681</v>
      </c>
      <c r="CK28" s="392">
        <v>3.0</v>
      </c>
      <c r="CL28" s="396">
        <f t="shared" si="48"/>
        <v>3.116300328</v>
      </c>
      <c r="CM28" s="397">
        <f t="shared" si="49"/>
        <v>5.09381102</v>
      </c>
      <c r="CN28" s="398">
        <f t="shared" si="50"/>
        <v>0.1839926102</v>
      </c>
      <c r="CO28" s="401">
        <v>22.0</v>
      </c>
      <c r="CP28" s="402">
        <f t="shared" si="51"/>
        <v>22.85286907</v>
      </c>
      <c r="CQ28" s="403">
        <f t="shared" si="52"/>
        <v>20.37524408</v>
      </c>
      <c r="CR28" s="398">
        <f t="shared" si="53"/>
        <v>-1.726611955</v>
      </c>
      <c r="CS28" s="404">
        <f t="shared" si="54"/>
        <v>0.288108896</v>
      </c>
      <c r="CT28" s="396">
        <v>16.72185</v>
      </c>
      <c r="CU28" s="396">
        <v>58.4942085</v>
      </c>
      <c r="CV28" s="405">
        <f t="shared" si="55"/>
        <v>37.60802925</v>
      </c>
      <c r="CW28" s="382" t="s">
        <v>142</v>
      </c>
      <c r="CX28" s="382" t="s">
        <v>142</v>
      </c>
      <c r="CY28" s="406" t="s">
        <v>156</v>
      </c>
      <c r="CZ28" s="394">
        <v>96268.0</v>
      </c>
      <c r="DA28" s="396">
        <v>46.0</v>
      </c>
      <c r="DB28" s="400">
        <f t="shared" si="56"/>
        <v>47.7832717</v>
      </c>
      <c r="DC28" s="398">
        <f t="shared" si="57"/>
        <v>-0.3020752452</v>
      </c>
      <c r="DD28" s="396">
        <v>354.6145833</v>
      </c>
      <c r="DE28" s="398">
        <f t="shared" si="58"/>
        <v>2.102517309</v>
      </c>
      <c r="DF28" s="400">
        <v>240.4183684</v>
      </c>
      <c r="DG28" s="398">
        <f t="shared" si="59"/>
        <v>1.151409007</v>
      </c>
      <c r="DH28" s="407">
        <f t="shared" si="60"/>
        <v>1.481614733</v>
      </c>
      <c r="DI28" s="396">
        <v>862.03</v>
      </c>
      <c r="DJ28" s="398">
        <f t="shared" si="61"/>
        <v>862.03</v>
      </c>
      <c r="DK28" s="388">
        <f t="shared" si="62"/>
        <v>862.03</v>
      </c>
    </row>
    <row r="29">
      <c r="A29" s="381" t="s">
        <v>176</v>
      </c>
      <c r="B29" s="382" t="s">
        <v>136</v>
      </c>
      <c r="C29" s="382" t="s">
        <v>136</v>
      </c>
      <c r="D29" s="382" t="str">
        <f>Neces.!I43</f>
        <v>Noroeste</v>
      </c>
      <c r="E29" s="383">
        <v>628.118672513064</v>
      </c>
      <c r="F29" s="384">
        <f t="shared" si="1"/>
        <v>0.07764614582</v>
      </c>
      <c r="G29" s="385">
        <f t="shared" si="67"/>
        <v>29150.13979</v>
      </c>
      <c r="H29" s="385">
        <v>26037.0</v>
      </c>
      <c r="I29" s="383">
        <f t="shared" si="2"/>
        <v>4.415590943</v>
      </c>
      <c r="J29" s="386">
        <f t="shared" si="3"/>
        <v>-0.4873014247</v>
      </c>
      <c r="K29" s="383">
        <v>0.068763572</v>
      </c>
      <c r="L29" s="386">
        <f t="shared" si="66"/>
        <v>-0.9915646915</v>
      </c>
      <c r="M29" s="383">
        <v>0.245015464</v>
      </c>
      <c r="N29" s="386">
        <f t="shared" si="5"/>
        <v>-0.1728788853</v>
      </c>
      <c r="O29" s="383">
        <f t="shared" si="6"/>
        <v>0.9456188622</v>
      </c>
      <c r="P29" s="387">
        <f t="shared" si="7"/>
        <v>0</v>
      </c>
      <c r="Q29" s="387">
        <f t="shared" si="8"/>
        <v>-0.2205145505</v>
      </c>
      <c r="R29" s="383">
        <v>1674.5400775819</v>
      </c>
      <c r="S29" s="386">
        <f t="shared" si="9"/>
        <v>0.07117975072</v>
      </c>
      <c r="T29" s="383">
        <v>7.90413642124669</v>
      </c>
      <c r="U29" s="386">
        <f t="shared" si="10"/>
        <v>-0.9062991126</v>
      </c>
      <c r="V29" s="383">
        <v>8.30356799938549</v>
      </c>
      <c r="W29" s="386">
        <f t="shared" si="11"/>
        <v>0.7894960121</v>
      </c>
      <c r="X29" s="383">
        <v>23.3052963090986</v>
      </c>
      <c r="Y29" s="383">
        <f t="shared" si="12"/>
        <v>76.69470369</v>
      </c>
      <c r="Z29" s="386">
        <f t="shared" si="13"/>
        <v>-0.6494581686</v>
      </c>
      <c r="AA29" s="388">
        <f t="shared" si="14"/>
        <v>-0.2574161779</v>
      </c>
      <c r="AB29" s="389" t="s">
        <v>176</v>
      </c>
      <c r="AC29" s="389" t="s">
        <v>136</v>
      </c>
      <c r="AD29" s="390">
        <v>26037.0</v>
      </c>
      <c r="AE29" s="391" t="s">
        <v>149</v>
      </c>
      <c r="AF29" s="383">
        <v>53.769635518685</v>
      </c>
      <c r="AG29" s="392">
        <f t="shared" si="15"/>
        <v>93.70553811</v>
      </c>
      <c r="AH29" s="382">
        <f t="shared" si="16"/>
        <v>93.70553811</v>
      </c>
      <c r="AI29" s="383">
        <v>0.0</v>
      </c>
      <c r="AJ29" s="392">
        <f t="shared" si="17"/>
        <v>18.12031892</v>
      </c>
      <c r="AK29" s="382">
        <f t="shared" si="18"/>
        <v>18.12031892</v>
      </c>
      <c r="AL29" s="392">
        <v>38.4068825133464</v>
      </c>
      <c r="AM29" s="392">
        <f t="shared" si="19"/>
        <v>21.14037207</v>
      </c>
      <c r="AN29" s="382">
        <f t="shared" si="20"/>
        <v>21.14037207</v>
      </c>
      <c r="AO29" s="383">
        <v>215.07854207474</v>
      </c>
      <c r="AP29" s="392">
        <f t="shared" si="21"/>
        <v>171.2202357</v>
      </c>
      <c r="AQ29" s="382">
        <f t="shared" si="22"/>
        <v>171.2202357</v>
      </c>
      <c r="AR29" s="393">
        <f t="shared" si="23"/>
        <v>80.07335374</v>
      </c>
      <c r="AS29" s="382" t="s">
        <v>176</v>
      </c>
      <c r="AT29" s="382" t="s">
        <v>136</v>
      </c>
      <c r="AU29" s="382" t="str">
        <f>RH!I43</f>
        <v>Noroeste</v>
      </c>
      <c r="AV29" s="394">
        <v>12888.0</v>
      </c>
      <c r="AW29" s="392">
        <v>100.0</v>
      </c>
      <c r="AX29" s="382">
        <f t="shared" si="24"/>
        <v>0.5453197569</v>
      </c>
      <c r="AY29" s="383">
        <v>92.75</v>
      </c>
      <c r="AZ29" s="382">
        <f t="shared" si="25"/>
        <v>0.01661896914</v>
      </c>
      <c r="BA29" s="383">
        <v>2.38</v>
      </c>
      <c r="BB29" s="382">
        <f t="shared" si="26"/>
        <v>1.101864585</v>
      </c>
      <c r="BC29" s="392">
        <v>2.07013096746937</v>
      </c>
      <c r="BD29" s="382">
        <f t="shared" si="27"/>
        <v>0.9675223813</v>
      </c>
      <c r="BE29" s="383">
        <v>1.0</v>
      </c>
      <c r="BF29" s="383">
        <f t="shared" si="28"/>
        <v>0.03840688251</v>
      </c>
      <c r="BG29" s="382">
        <f t="shared" si="29"/>
        <v>-1.196949636</v>
      </c>
      <c r="BH29" s="395">
        <f t="shared" si="30"/>
        <v>0.6118469746</v>
      </c>
      <c r="BI29" s="382" t="s">
        <v>176</v>
      </c>
      <c r="BJ29" s="382" t="s">
        <v>136</v>
      </c>
      <c r="BK29" s="382" t="str">
        <f>Equip.!J46</f>
        <v>Noroeste</v>
      </c>
      <c r="BL29" s="394">
        <v>26037.0</v>
      </c>
      <c r="BM29" s="392">
        <v>2.0</v>
      </c>
      <c r="BN29" s="396">
        <f t="shared" si="64"/>
        <v>7.681376503</v>
      </c>
      <c r="BO29" s="397">
        <f t="shared" si="31"/>
        <v>4.865641191</v>
      </c>
      <c r="BP29" s="398">
        <f t="shared" si="32"/>
        <v>-0.7516955639</v>
      </c>
      <c r="BQ29" s="396">
        <v>0.0</v>
      </c>
      <c r="BR29" s="396">
        <f t="shared" si="33"/>
        <v>0</v>
      </c>
      <c r="BS29" s="397">
        <f t="shared" si="34"/>
        <v>1.174465115</v>
      </c>
      <c r="BT29" s="398">
        <f t="shared" si="35"/>
        <v>-0.61228383</v>
      </c>
      <c r="BU29" s="396">
        <v>2.0</v>
      </c>
      <c r="BV29" s="396">
        <f t="shared" si="36"/>
        <v>7.681376503</v>
      </c>
      <c r="BW29" s="399">
        <f t="shared" si="37"/>
        <v>2.432820595</v>
      </c>
      <c r="BX29" s="398">
        <f t="shared" si="38"/>
        <v>-0.3206309779</v>
      </c>
      <c r="BY29" s="396">
        <v>1.0</v>
      </c>
      <c r="BZ29" s="396">
        <f t="shared" si="39"/>
        <v>3.840688251</v>
      </c>
      <c r="CA29" s="397">
        <f t="shared" si="40"/>
        <v>3.691176076</v>
      </c>
      <c r="CB29" s="398">
        <f t="shared" si="41"/>
        <v>-0.2297021468</v>
      </c>
      <c r="CC29" s="400">
        <v>0.0</v>
      </c>
      <c r="CD29" s="396">
        <f t="shared" si="42"/>
        <v>0</v>
      </c>
      <c r="CE29" s="397">
        <f t="shared" si="43"/>
        <v>1.174465115</v>
      </c>
      <c r="CF29" s="398">
        <f t="shared" si="44"/>
        <v>-0.61228383</v>
      </c>
      <c r="CG29" s="392">
        <v>2.0</v>
      </c>
      <c r="CH29" s="396">
        <f t="shared" si="45"/>
        <v>7.681376503</v>
      </c>
      <c r="CI29" s="397">
        <f t="shared" si="46"/>
        <v>1.845588038</v>
      </c>
      <c r="CJ29" s="398">
        <f t="shared" si="47"/>
        <v>-0.4737144586</v>
      </c>
      <c r="CK29" s="392">
        <v>1.0</v>
      </c>
      <c r="CL29" s="396">
        <f t="shared" si="48"/>
        <v>3.840688251</v>
      </c>
      <c r="CM29" s="397">
        <f t="shared" si="49"/>
        <v>1.593916942</v>
      </c>
      <c r="CN29" s="398">
        <f t="shared" si="50"/>
        <v>-0.9908582205</v>
      </c>
      <c r="CO29" s="401">
        <v>18.0</v>
      </c>
      <c r="CP29" s="402">
        <f t="shared" si="51"/>
        <v>69.13238852</v>
      </c>
      <c r="CQ29" s="403">
        <f t="shared" si="52"/>
        <v>26.34157472</v>
      </c>
      <c r="CR29" s="398">
        <f t="shared" si="53"/>
        <v>-1.119217761</v>
      </c>
      <c r="CS29" s="404">
        <f t="shared" si="54"/>
        <v>-0.6607288884</v>
      </c>
      <c r="CT29" s="396">
        <v>3.544166</v>
      </c>
      <c r="CU29" s="396">
        <v>15.3557423</v>
      </c>
      <c r="CV29" s="405">
        <f t="shared" si="55"/>
        <v>9.44995415</v>
      </c>
      <c r="CW29" s="382" t="s">
        <v>176</v>
      </c>
      <c r="CX29" s="382" t="s">
        <v>136</v>
      </c>
      <c r="CY29" s="406" t="s">
        <v>149</v>
      </c>
      <c r="CZ29" s="394">
        <v>26037.0</v>
      </c>
      <c r="DA29" s="396">
        <v>21.0</v>
      </c>
      <c r="DB29" s="400">
        <f t="shared" si="56"/>
        <v>80.65445328</v>
      </c>
      <c r="DC29" s="398">
        <f t="shared" si="57"/>
        <v>-1.537164049</v>
      </c>
      <c r="DD29" s="396">
        <v>286.9212076</v>
      </c>
      <c r="DE29" s="398">
        <f t="shared" si="58"/>
        <v>1.355446925</v>
      </c>
      <c r="DF29" s="400">
        <v>286.9212076</v>
      </c>
      <c r="DG29" s="398">
        <f t="shared" si="59"/>
        <v>1.672203416</v>
      </c>
      <c r="DH29" s="407">
        <f t="shared" si="60"/>
        <v>1.192888424</v>
      </c>
      <c r="DI29" s="396">
        <v>1691.4</v>
      </c>
      <c r="DJ29" s="398">
        <f t="shared" si="61"/>
        <v>1691.4</v>
      </c>
      <c r="DK29" s="388">
        <f t="shared" si="62"/>
        <v>1691.4</v>
      </c>
    </row>
    <row r="30">
      <c r="A30" s="381" t="s">
        <v>140</v>
      </c>
      <c r="B30" s="382" t="s">
        <v>140</v>
      </c>
      <c r="C30" s="382" t="s">
        <v>136</v>
      </c>
      <c r="D30" s="382" t="str">
        <f>Neces.!I44</f>
        <v>Norte</v>
      </c>
      <c r="E30" s="383">
        <v>750.509087913963</v>
      </c>
      <c r="F30" s="384">
        <f t="shared" si="1"/>
        <v>1.21469302</v>
      </c>
      <c r="G30" s="385">
        <f t="shared" si="67"/>
        <v>35995.16628</v>
      </c>
      <c r="H30" s="385">
        <v>32151.0</v>
      </c>
      <c r="I30" s="383">
        <f t="shared" si="2"/>
        <v>4.507194485</v>
      </c>
      <c r="J30" s="386">
        <f t="shared" si="3"/>
        <v>-0.7043335511</v>
      </c>
      <c r="K30" s="383">
        <v>0.089496308</v>
      </c>
      <c r="L30" s="386">
        <f t="shared" si="66"/>
        <v>0.2338546775</v>
      </c>
      <c r="M30" s="383">
        <v>0.239804916</v>
      </c>
      <c r="N30" s="386">
        <f t="shared" si="5"/>
        <v>-0.3950525346</v>
      </c>
      <c r="O30" s="383">
        <f t="shared" si="6"/>
        <v>0.9456188622</v>
      </c>
      <c r="P30" s="387">
        <f t="shared" si="7"/>
        <v>0</v>
      </c>
      <c r="Q30" s="387">
        <f t="shared" si="8"/>
        <v>-0.2205145505</v>
      </c>
      <c r="R30" s="383">
        <v>1947.06229977295</v>
      </c>
      <c r="S30" s="386">
        <f t="shared" si="9"/>
        <v>0.420326484</v>
      </c>
      <c r="T30" s="383">
        <v>10.4444651799322</v>
      </c>
      <c r="U30" s="386">
        <f t="shared" si="10"/>
        <v>0.2143353996</v>
      </c>
      <c r="V30" s="383">
        <v>6.76495287860409</v>
      </c>
      <c r="W30" s="386">
        <f t="shared" si="11"/>
        <v>-0.7255450527</v>
      </c>
      <c r="X30" s="383">
        <v>16.4753817921682</v>
      </c>
      <c r="Y30" s="383">
        <f t="shared" si="12"/>
        <v>83.52461821</v>
      </c>
      <c r="Z30" s="386">
        <f t="shared" si="13"/>
        <v>0.05804808332</v>
      </c>
      <c r="AA30" s="388">
        <f t="shared" si="14"/>
        <v>0.1345595272</v>
      </c>
      <c r="AB30" s="389" t="s">
        <v>140</v>
      </c>
      <c r="AC30" s="389" t="s">
        <v>140</v>
      </c>
      <c r="AD30" s="390">
        <v>32151.0</v>
      </c>
      <c r="AE30" s="391" t="s">
        <v>141</v>
      </c>
      <c r="AF30" s="383">
        <v>87.0890485521446</v>
      </c>
      <c r="AG30" s="392">
        <f t="shared" si="15"/>
        <v>51.30638893</v>
      </c>
      <c r="AH30" s="382">
        <f t="shared" si="16"/>
        <v>51.30638893</v>
      </c>
      <c r="AI30" s="383">
        <v>0.0</v>
      </c>
      <c r="AJ30" s="392">
        <f t="shared" si="17"/>
        <v>0</v>
      </c>
      <c r="AK30" s="382">
        <f t="shared" si="18"/>
        <v>0</v>
      </c>
      <c r="AL30" s="392">
        <v>31.1032316257659</v>
      </c>
      <c r="AM30" s="392">
        <f t="shared" si="19"/>
        <v>12.82659723</v>
      </c>
      <c r="AN30" s="382">
        <f t="shared" si="20"/>
        <v>12.82659723</v>
      </c>
      <c r="AO30" s="383">
        <v>227.053590868091</v>
      </c>
      <c r="AP30" s="392">
        <f t="shared" si="21"/>
        <v>197.5295974</v>
      </c>
      <c r="AQ30" s="382">
        <f t="shared" si="22"/>
        <v>197.5295974</v>
      </c>
      <c r="AR30" s="393">
        <f t="shared" si="23"/>
        <v>73.36813617</v>
      </c>
      <c r="AS30" s="382" t="s">
        <v>140</v>
      </c>
      <c r="AT30" s="382" t="s">
        <v>140</v>
      </c>
      <c r="AU30" s="382" t="str">
        <f>RH!I44</f>
        <v>Norte</v>
      </c>
      <c r="AV30" s="394">
        <v>15769.0</v>
      </c>
      <c r="AW30" s="392">
        <v>100.0</v>
      </c>
      <c r="AX30" s="382">
        <f t="shared" si="24"/>
        <v>0.5453197569</v>
      </c>
      <c r="AY30" s="383">
        <v>96.58</v>
      </c>
      <c r="AZ30" s="382">
        <f t="shared" si="25"/>
        <v>0.3153950531</v>
      </c>
      <c r="BA30" s="383">
        <v>2.6</v>
      </c>
      <c r="BB30" s="382">
        <f t="shared" si="26"/>
        <v>1.392771565</v>
      </c>
      <c r="BC30" s="392">
        <v>1.66557805355976</v>
      </c>
      <c r="BD30" s="382">
        <f t="shared" si="27"/>
        <v>0.3061669414</v>
      </c>
      <c r="BE30" s="383">
        <v>16.0</v>
      </c>
      <c r="BF30" s="383">
        <f t="shared" si="28"/>
        <v>0.497651706</v>
      </c>
      <c r="BG30" s="382">
        <f t="shared" si="29"/>
        <v>-0.006210256314</v>
      </c>
      <c r="BH30" s="395">
        <f t="shared" si="30"/>
        <v>0.6496639829</v>
      </c>
      <c r="BI30" s="382" t="s">
        <v>140</v>
      </c>
      <c r="BJ30" s="382" t="s">
        <v>140</v>
      </c>
      <c r="BK30" s="382" t="str">
        <f>Equip.!J47</f>
        <v>Norte</v>
      </c>
      <c r="BL30" s="394">
        <v>32151.0</v>
      </c>
      <c r="BM30" s="392">
        <v>2.0</v>
      </c>
      <c r="BN30" s="396">
        <f t="shared" si="64"/>
        <v>6.220646325</v>
      </c>
      <c r="BO30" s="397">
        <f t="shared" si="31"/>
        <v>6.413298616</v>
      </c>
      <c r="BP30" s="398">
        <f t="shared" si="32"/>
        <v>0.4426773675</v>
      </c>
      <c r="BQ30" s="396">
        <v>1.0</v>
      </c>
      <c r="BR30" s="396">
        <f t="shared" si="33"/>
        <v>3.110323163</v>
      </c>
      <c r="BS30" s="397">
        <f t="shared" si="34"/>
        <v>1.282659723</v>
      </c>
      <c r="BT30" s="398">
        <f t="shared" si="35"/>
        <v>-0.4231037069</v>
      </c>
      <c r="BU30" s="396">
        <v>2.0</v>
      </c>
      <c r="BV30" s="396">
        <f t="shared" si="36"/>
        <v>6.220646325</v>
      </c>
      <c r="BW30" s="399">
        <f t="shared" si="37"/>
        <v>2.565319446</v>
      </c>
      <c r="BX30" s="398">
        <f t="shared" si="38"/>
        <v>-0.257229826</v>
      </c>
      <c r="BY30" s="396">
        <v>3.0</v>
      </c>
      <c r="BZ30" s="396">
        <f t="shared" si="39"/>
        <v>9.330969488</v>
      </c>
      <c r="CA30" s="397">
        <f t="shared" si="40"/>
        <v>14.10925696</v>
      </c>
      <c r="CB30" s="398">
        <f t="shared" si="41"/>
        <v>2.739222127</v>
      </c>
      <c r="CC30" s="400">
        <v>1.0</v>
      </c>
      <c r="CD30" s="396">
        <f t="shared" si="42"/>
        <v>3.110323163</v>
      </c>
      <c r="CE30" s="397">
        <f t="shared" si="43"/>
        <v>1.282659723</v>
      </c>
      <c r="CF30" s="398">
        <f t="shared" si="44"/>
        <v>-0.4231037069</v>
      </c>
      <c r="CG30" s="392">
        <v>2.0</v>
      </c>
      <c r="CH30" s="396">
        <f t="shared" si="45"/>
        <v>6.220646325</v>
      </c>
      <c r="CI30" s="397">
        <f t="shared" si="46"/>
        <v>2.565319446</v>
      </c>
      <c r="CJ30" s="398">
        <f t="shared" si="47"/>
        <v>-0.117321897</v>
      </c>
      <c r="CK30" s="392">
        <v>4.0</v>
      </c>
      <c r="CL30" s="396">
        <f t="shared" si="48"/>
        <v>12.44129265</v>
      </c>
      <c r="CM30" s="397">
        <f t="shared" si="49"/>
        <v>5.130638893</v>
      </c>
      <c r="CN30" s="398">
        <f t="shared" si="50"/>
        <v>0.1963550579</v>
      </c>
      <c r="CO30" s="401">
        <v>10.0</v>
      </c>
      <c r="CP30" s="402">
        <f t="shared" si="51"/>
        <v>31.10323163</v>
      </c>
      <c r="CQ30" s="403">
        <f t="shared" si="52"/>
        <v>35.91447225</v>
      </c>
      <c r="CR30" s="398">
        <f t="shared" si="53"/>
        <v>-0.1446619202</v>
      </c>
      <c r="CS30" s="404">
        <f t="shared" si="54"/>
        <v>0.2897645475</v>
      </c>
      <c r="CT30" s="396">
        <v>23.93556</v>
      </c>
      <c r="CU30" s="396">
        <v>81.2796209</v>
      </c>
      <c r="CV30" s="405">
        <f t="shared" si="55"/>
        <v>52.60759045</v>
      </c>
      <c r="CW30" s="382" t="s">
        <v>140</v>
      </c>
      <c r="CX30" s="382" t="s">
        <v>140</v>
      </c>
      <c r="CY30" s="406" t="s">
        <v>141</v>
      </c>
      <c r="CZ30" s="394">
        <v>32151.0</v>
      </c>
      <c r="DA30" s="396">
        <v>17.0</v>
      </c>
      <c r="DB30" s="400">
        <f t="shared" si="56"/>
        <v>52.87549376</v>
      </c>
      <c r="DC30" s="398">
        <f t="shared" si="57"/>
        <v>-0.4934083873</v>
      </c>
      <c r="DD30" s="396">
        <v>294.706962</v>
      </c>
      <c r="DE30" s="398">
        <f t="shared" si="58"/>
        <v>1.441371234</v>
      </c>
      <c r="DF30" s="400">
        <v>294.706962</v>
      </c>
      <c r="DG30" s="398">
        <f t="shared" si="59"/>
        <v>1.759397605</v>
      </c>
      <c r="DH30" s="407">
        <f t="shared" si="60"/>
        <v>1.37510382</v>
      </c>
      <c r="DI30" s="396">
        <v>833.5</v>
      </c>
      <c r="DJ30" s="398">
        <f t="shared" si="61"/>
        <v>833.5</v>
      </c>
      <c r="DK30" s="388">
        <f t="shared" si="62"/>
        <v>833.5</v>
      </c>
    </row>
    <row r="31">
      <c r="A31" s="381" t="s">
        <v>177</v>
      </c>
      <c r="B31" s="382" t="s">
        <v>148</v>
      </c>
      <c r="C31" s="382" t="s">
        <v>148</v>
      </c>
      <c r="D31" s="382" t="str">
        <f>Neces.!I45</f>
        <v>Centro Sul</v>
      </c>
      <c r="E31" s="383">
        <v>595.069377135793</v>
      </c>
      <c r="F31" s="384">
        <f t="shared" si="1"/>
        <v>-0.2293925866</v>
      </c>
      <c r="G31" s="385">
        <f t="shared" si="67"/>
        <v>15296.63018</v>
      </c>
      <c r="H31" s="385">
        <v>13663.0</v>
      </c>
      <c r="I31" s="383">
        <f t="shared" si="2"/>
        <v>4.135546068</v>
      </c>
      <c r="J31" s="386">
        <f t="shared" si="3"/>
        <v>0.1761962208</v>
      </c>
      <c r="K31" s="383">
        <v>0.108333857</v>
      </c>
      <c r="L31" s="386">
        <f t="shared" si="66"/>
        <v>1.347258013</v>
      </c>
      <c r="M31" s="383">
        <v>0.244489104</v>
      </c>
      <c r="N31" s="386">
        <f t="shared" si="5"/>
        <v>-0.1953224597</v>
      </c>
      <c r="O31" s="383">
        <f t="shared" si="6"/>
        <v>0.9456188622</v>
      </c>
      <c r="P31" s="387">
        <f t="shared" si="7"/>
        <v>0</v>
      </c>
      <c r="Q31" s="387">
        <f t="shared" si="8"/>
        <v>-0.2205145505</v>
      </c>
      <c r="R31" s="383">
        <v>1075.89841176901</v>
      </c>
      <c r="S31" s="386">
        <f t="shared" si="9"/>
        <v>-0.6957807574</v>
      </c>
      <c r="T31" s="383">
        <v>10.9273219644295</v>
      </c>
      <c r="U31" s="386">
        <f t="shared" si="10"/>
        <v>0.4273416789</v>
      </c>
      <c r="V31" s="383">
        <v>6.89453267949938</v>
      </c>
      <c r="W31" s="386">
        <f t="shared" si="11"/>
        <v>-0.5979506226</v>
      </c>
      <c r="X31" s="383">
        <v>23.3038132181805</v>
      </c>
      <c r="Y31" s="383">
        <f t="shared" si="12"/>
        <v>76.69618678</v>
      </c>
      <c r="Z31" s="386">
        <f t="shared" si="13"/>
        <v>-0.6493045362</v>
      </c>
      <c r="AA31" s="388">
        <f t="shared" si="14"/>
        <v>-0.1002072266</v>
      </c>
      <c r="AB31" s="389" t="s">
        <v>177</v>
      </c>
      <c r="AC31" s="389" t="s">
        <v>148</v>
      </c>
      <c r="AD31" s="390">
        <v>13663.0</v>
      </c>
      <c r="AE31" s="391" t="s">
        <v>143</v>
      </c>
      <c r="AF31" s="383">
        <v>0.0</v>
      </c>
      <c r="AG31" s="392">
        <f t="shared" si="15"/>
        <v>71.01496777</v>
      </c>
      <c r="AH31" s="382">
        <f t="shared" si="16"/>
        <v>71.01496777</v>
      </c>
      <c r="AI31" s="383">
        <v>0.0</v>
      </c>
      <c r="AJ31" s="392">
        <f t="shared" si="17"/>
        <v>12.66350824</v>
      </c>
      <c r="AK31" s="382">
        <f t="shared" si="18"/>
        <v>12.66350824</v>
      </c>
      <c r="AL31" s="392">
        <v>0.0</v>
      </c>
      <c r="AM31" s="392">
        <f t="shared" si="19"/>
        <v>18.37450215</v>
      </c>
      <c r="AN31" s="382">
        <f t="shared" si="20"/>
        <v>18.37450215</v>
      </c>
      <c r="AO31" s="383">
        <v>87.8284417770621</v>
      </c>
      <c r="AP31" s="392">
        <f t="shared" si="21"/>
        <v>157.9213969</v>
      </c>
      <c r="AQ31" s="382">
        <f t="shared" si="22"/>
        <v>157.9213969</v>
      </c>
      <c r="AR31" s="393">
        <f t="shared" si="23"/>
        <v>69.6244649</v>
      </c>
      <c r="AS31" s="382" t="s">
        <v>177</v>
      </c>
      <c r="AT31" s="382" t="s">
        <v>148</v>
      </c>
      <c r="AU31" s="382" t="str">
        <f>RH!I45</f>
        <v>Centro Sul</v>
      </c>
      <c r="AV31" s="394">
        <v>7228.0</v>
      </c>
      <c r="AW31" s="392">
        <v>100.0</v>
      </c>
      <c r="AX31" s="382">
        <f t="shared" si="24"/>
        <v>0.5453197569</v>
      </c>
      <c r="AY31" s="383">
        <v>100.0</v>
      </c>
      <c r="AZ31" s="382">
        <f t="shared" si="25"/>
        <v>0.5821872744</v>
      </c>
      <c r="BA31" s="383">
        <v>1.12</v>
      </c>
      <c r="BB31" s="382">
        <f t="shared" si="26"/>
        <v>-0.5642390272</v>
      </c>
      <c r="BC31" s="392">
        <v>1.27717192417478</v>
      </c>
      <c r="BD31" s="382">
        <f t="shared" si="27"/>
        <v>-0.328792041</v>
      </c>
      <c r="BE31" s="383">
        <v>13.0</v>
      </c>
      <c r="BF31" s="383">
        <f t="shared" si="28"/>
        <v>0.9514747859</v>
      </c>
      <c r="BG31" s="382">
        <f t="shared" si="29"/>
        <v>1.170471515</v>
      </c>
      <c r="BH31" s="395">
        <f t="shared" si="30"/>
        <v>0.0164205099</v>
      </c>
      <c r="BI31" s="382" t="s">
        <v>177</v>
      </c>
      <c r="BJ31" s="382" t="s">
        <v>148</v>
      </c>
      <c r="BK31" s="382" t="str">
        <f>Equip.!J48</f>
        <v>Centro Sul</v>
      </c>
      <c r="BL31" s="394">
        <v>13663.0</v>
      </c>
      <c r="BM31" s="392">
        <v>1.0</v>
      </c>
      <c r="BN31" s="396">
        <f t="shared" si="64"/>
        <v>7.319036815</v>
      </c>
      <c r="BO31" s="397">
        <f t="shared" si="31"/>
        <v>5.462689828</v>
      </c>
      <c r="BP31" s="398">
        <f t="shared" si="32"/>
        <v>-0.2909355017</v>
      </c>
      <c r="BQ31" s="396">
        <v>1.0</v>
      </c>
      <c r="BR31" s="396">
        <f t="shared" si="33"/>
        <v>7.319036815</v>
      </c>
      <c r="BS31" s="397">
        <f t="shared" si="34"/>
        <v>1.241520416</v>
      </c>
      <c r="BT31" s="398">
        <f t="shared" si="35"/>
        <v>-0.49503649</v>
      </c>
      <c r="BU31" s="396">
        <v>1.0</v>
      </c>
      <c r="BV31" s="396">
        <f t="shared" si="36"/>
        <v>7.319036815</v>
      </c>
      <c r="BW31" s="399">
        <f t="shared" si="37"/>
        <v>2.234736748</v>
      </c>
      <c r="BX31" s="398">
        <f t="shared" si="38"/>
        <v>-0.4154147741</v>
      </c>
      <c r="BY31" s="396">
        <v>0.0</v>
      </c>
      <c r="BZ31" s="396">
        <f t="shared" si="39"/>
        <v>0</v>
      </c>
      <c r="CA31" s="397">
        <f t="shared" si="40"/>
        <v>1.738128582</v>
      </c>
      <c r="CB31" s="398">
        <f t="shared" si="41"/>
        <v>-0.7862777945</v>
      </c>
      <c r="CC31" s="400">
        <v>1.0</v>
      </c>
      <c r="CD31" s="396">
        <f t="shared" si="42"/>
        <v>7.319036815</v>
      </c>
      <c r="CE31" s="397">
        <f t="shared" si="43"/>
        <v>1.241520416</v>
      </c>
      <c r="CF31" s="398">
        <f t="shared" si="44"/>
        <v>-0.49503649</v>
      </c>
      <c r="CG31" s="392">
        <v>0.0</v>
      </c>
      <c r="CH31" s="396">
        <f t="shared" si="45"/>
        <v>0</v>
      </c>
      <c r="CI31" s="397">
        <f t="shared" si="46"/>
        <v>2.483040831</v>
      </c>
      <c r="CJ31" s="398">
        <f t="shared" si="47"/>
        <v>-0.1580641602</v>
      </c>
      <c r="CK31" s="392">
        <v>0.0</v>
      </c>
      <c r="CL31" s="396">
        <f t="shared" si="48"/>
        <v>0</v>
      </c>
      <c r="CM31" s="397">
        <f t="shared" si="49"/>
        <v>6.952514327</v>
      </c>
      <c r="CN31" s="398">
        <f t="shared" si="50"/>
        <v>0.8079255282</v>
      </c>
      <c r="CO31" s="401">
        <v>18.0</v>
      </c>
      <c r="CP31" s="402">
        <f t="shared" si="51"/>
        <v>131.7426627</v>
      </c>
      <c r="CQ31" s="403">
        <f t="shared" si="52"/>
        <v>40.22526146</v>
      </c>
      <c r="CR31" s="398">
        <f t="shared" si="53"/>
        <v>0.2941921253</v>
      </c>
      <c r="CS31" s="404">
        <f t="shared" si="54"/>
        <v>-0.1160368198</v>
      </c>
      <c r="CT31" s="396">
        <v>15.35039</v>
      </c>
      <c r="CU31" s="396">
        <v>33.495702</v>
      </c>
      <c r="CV31" s="405">
        <f t="shared" si="55"/>
        <v>24.423046</v>
      </c>
      <c r="CW31" s="382" t="s">
        <v>177</v>
      </c>
      <c r="CX31" s="382" t="s">
        <v>148</v>
      </c>
      <c r="CY31" s="406" t="s">
        <v>143</v>
      </c>
      <c r="CZ31" s="394">
        <v>13663.0</v>
      </c>
      <c r="DA31" s="396">
        <v>14.0</v>
      </c>
      <c r="DB31" s="400">
        <f t="shared" si="56"/>
        <v>102.4665154</v>
      </c>
      <c r="DC31" s="398">
        <f t="shared" si="57"/>
        <v>-2.356721862</v>
      </c>
      <c r="DD31" s="396">
        <v>70.88342762</v>
      </c>
      <c r="DE31" s="398">
        <f t="shared" si="58"/>
        <v>-1.028766085</v>
      </c>
      <c r="DF31" s="400">
        <v>70.88342762</v>
      </c>
      <c r="DG31" s="398">
        <f t="shared" si="59"/>
        <v>-0.7472460148</v>
      </c>
      <c r="DH31" s="407">
        <f t="shared" si="60"/>
        <v>-1.048953635</v>
      </c>
      <c r="DI31" s="396">
        <v>673.36</v>
      </c>
      <c r="DJ31" s="398">
        <f t="shared" si="61"/>
        <v>673.36</v>
      </c>
      <c r="DK31" s="388">
        <f t="shared" si="62"/>
        <v>673.36</v>
      </c>
    </row>
    <row r="32">
      <c r="A32" s="381" t="s">
        <v>178</v>
      </c>
      <c r="B32" s="382" t="s">
        <v>130</v>
      </c>
      <c r="C32" s="382" t="s">
        <v>136</v>
      </c>
      <c r="D32" s="382" t="str">
        <f>Neces.!I46</f>
        <v>Baixo Pantanal</v>
      </c>
      <c r="E32" s="383">
        <v>583.005308692141</v>
      </c>
      <c r="F32" s="384">
        <f t="shared" si="1"/>
        <v>-0.341471717</v>
      </c>
      <c r="G32" s="385">
        <f t="shared" si="67"/>
        <v>12427.18253</v>
      </c>
      <c r="H32" s="385">
        <v>11100.0</v>
      </c>
      <c r="I32" s="383">
        <f t="shared" si="2"/>
        <v>4.045322979</v>
      </c>
      <c r="J32" s="386">
        <f t="shared" si="3"/>
        <v>0.3899577028</v>
      </c>
      <c r="K32" s="383">
        <v>0.070660254</v>
      </c>
      <c r="L32" s="386">
        <f t="shared" si="66"/>
        <v>-0.8794602949</v>
      </c>
      <c r="M32" s="383">
        <v>0.215391342</v>
      </c>
      <c r="N32" s="386">
        <f t="shared" si="5"/>
        <v>-1.436028038</v>
      </c>
      <c r="O32" s="383">
        <f t="shared" si="6"/>
        <v>0.9456188622</v>
      </c>
      <c r="P32" s="387">
        <f t="shared" si="7"/>
        <v>0</v>
      </c>
      <c r="Q32" s="387">
        <f t="shared" si="8"/>
        <v>-0.2205145505</v>
      </c>
      <c r="R32" s="383">
        <v>1666.66666666667</v>
      </c>
      <c r="S32" s="386">
        <f t="shared" si="9"/>
        <v>0.0610925891</v>
      </c>
      <c r="T32" s="383">
        <v>9.96396396396397</v>
      </c>
      <c r="U32" s="386">
        <f t="shared" si="10"/>
        <v>0.002368250107</v>
      </c>
      <c r="V32" s="383">
        <v>7.95495495495496</v>
      </c>
      <c r="W32" s="386">
        <f t="shared" si="11"/>
        <v>0.4462242796</v>
      </c>
      <c r="X32" s="383">
        <v>4.79279279279279</v>
      </c>
      <c r="Y32" s="383">
        <f t="shared" si="12"/>
        <v>95.20720721</v>
      </c>
      <c r="Z32" s="386">
        <f t="shared" si="13"/>
        <v>1.268239622</v>
      </c>
      <c r="AA32" s="388">
        <f t="shared" si="14"/>
        <v>-0.149587469</v>
      </c>
      <c r="AB32" s="389" t="s">
        <v>178</v>
      </c>
      <c r="AC32" s="389" t="s">
        <v>130</v>
      </c>
      <c r="AD32" s="390">
        <v>11100.0</v>
      </c>
      <c r="AE32" s="391" t="s">
        <v>132</v>
      </c>
      <c r="AF32" s="383">
        <v>0.0</v>
      </c>
      <c r="AG32" s="392">
        <f t="shared" si="15"/>
        <v>30.15308489</v>
      </c>
      <c r="AH32" s="382">
        <f t="shared" si="16"/>
        <v>30.15308489</v>
      </c>
      <c r="AI32" s="383">
        <v>0.0</v>
      </c>
      <c r="AJ32" s="392">
        <f t="shared" si="17"/>
        <v>0</v>
      </c>
      <c r="AK32" s="382">
        <f t="shared" si="18"/>
        <v>0</v>
      </c>
      <c r="AL32" s="392">
        <v>0.0</v>
      </c>
      <c r="AM32" s="392">
        <f t="shared" si="19"/>
        <v>7.731560229</v>
      </c>
      <c r="AN32" s="382">
        <f t="shared" si="20"/>
        <v>7.731560229</v>
      </c>
      <c r="AO32" s="383">
        <v>126.126126126126</v>
      </c>
      <c r="AP32" s="392">
        <f t="shared" si="21"/>
        <v>156.1775166</v>
      </c>
      <c r="AQ32" s="382">
        <f t="shared" si="22"/>
        <v>156.1775166</v>
      </c>
      <c r="AR32" s="393">
        <f t="shared" si="23"/>
        <v>55.20334003</v>
      </c>
      <c r="AS32" s="382" t="s">
        <v>178</v>
      </c>
      <c r="AT32" s="382" t="s">
        <v>130</v>
      </c>
      <c r="AU32" s="382" t="str">
        <f>RH!I46</f>
        <v>Baixo Pantanal</v>
      </c>
      <c r="AV32" s="394">
        <v>2952.0</v>
      </c>
      <c r="AW32" s="392">
        <v>100.0</v>
      </c>
      <c r="AX32" s="382">
        <f t="shared" si="24"/>
        <v>0.5453197569</v>
      </c>
      <c r="AY32" s="383">
        <v>100.0</v>
      </c>
      <c r="AZ32" s="382">
        <f t="shared" si="25"/>
        <v>0.5821872744</v>
      </c>
      <c r="BA32" s="383">
        <v>0.84</v>
      </c>
      <c r="BB32" s="382">
        <f t="shared" si="26"/>
        <v>-0.9344842743</v>
      </c>
      <c r="BC32" s="392">
        <v>1.62162162162162</v>
      </c>
      <c r="BD32" s="382">
        <f t="shared" si="27"/>
        <v>0.2343077992</v>
      </c>
      <c r="BE32" s="383">
        <v>5.0</v>
      </c>
      <c r="BF32" s="383">
        <f t="shared" si="28"/>
        <v>0.4504504505</v>
      </c>
      <c r="BG32" s="382">
        <f t="shared" si="29"/>
        <v>-0.128594638</v>
      </c>
      <c r="BH32" s="395">
        <f t="shared" si="30"/>
        <v>-0.05562972754</v>
      </c>
      <c r="BI32" s="382" t="s">
        <v>178</v>
      </c>
      <c r="BJ32" s="382" t="s">
        <v>130</v>
      </c>
      <c r="BK32" s="382" t="str">
        <f>Equip.!J49</f>
        <v>Baixo Pantanal</v>
      </c>
      <c r="BL32" s="394">
        <v>11100.0</v>
      </c>
      <c r="BM32" s="392">
        <v>0.0</v>
      </c>
      <c r="BN32" s="396">
        <f t="shared" si="64"/>
        <v>0</v>
      </c>
      <c r="BO32" s="397">
        <f t="shared" si="31"/>
        <v>3.865780114</v>
      </c>
      <c r="BP32" s="398">
        <f t="shared" si="32"/>
        <v>-1.523317879</v>
      </c>
      <c r="BQ32" s="396">
        <v>1.0</v>
      </c>
      <c r="BR32" s="396">
        <f t="shared" si="33"/>
        <v>9.009009009</v>
      </c>
      <c r="BS32" s="397">
        <f t="shared" si="34"/>
        <v>3.092624092</v>
      </c>
      <c r="BT32" s="398">
        <f t="shared" si="35"/>
        <v>2.741649951</v>
      </c>
      <c r="BU32" s="396">
        <v>0.0</v>
      </c>
      <c r="BV32" s="396">
        <f t="shared" si="36"/>
        <v>0</v>
      </c>
      <c r="BW32" s="399">
        <f t="shared" si="37"/>
        <v>1.546312046</v>
      </c>
      <c r="BX32" s="398">
        <f t="shared" si="38"/>
        <v>-0.7448283407</v>
      </c>
      <c r="BY32" s="396">
        <v>0.0</v>
      </c>
      <c r="BZ32" s="396">
        <f t="shared" si="39"/>
        <v>0</v>
      </c>
      <c r="CA32" s="397">
        <f t="shared" si="40"/>
        <v>2.319468069</v>
      </c>
      <c r="CB32" s="398">
        <f t="shared" si="41"/>
        <v>-0.6206088067</v>
      </c>
      <c r="CC32" s="400">
        <v>1.0</v>
      </c>
      <c r="CD32" s="396">
        <f t="shared" si="42"/>
        <v>9.009009009</v>
      </c>
      <c r="CE32" s="397">
        <f t="shared" si="43"/>
        <v>3.092624092</v>
      </c>
      <c r="CF32" s="398">
        <f t="shared" si="44"/>
        <v>2.741649951</v>
      </c>
      <c r="CG32" s="392">
        <v>0.0</v>
      </c>
      <c r="CH32" s="396">
        <f t="shared" si="45"/>
        <v>0</v>
      </c>
      <c r="CI32" s="397">
        <f t="shared" si="46"/>
        <v>1.546312046</v>
      </c>
      <c r="CJ32" s="398">
        <f t="shared" si="47"/>
        <v>-0.6219082656</v>
      </c>
      <c r="CK32" s="392">
        <v>0.0</v>
      </c>
      <c r="CL32" s="396">
        <f t="shared" si="48"/>
        <v>0</v>
      </c>
      <c r="CM32" s="397">
        <f t="shared" si="49"/>
        <v>3.092624092</v>
      </c>
      <c r="CN32" s="398">
        <f t="shared" si="50"/>
        <v>-0.4877694696</v>
      </c>
      <c r="CO32" s="401">
        <v>4.0</v>
      </c>
      <c r="CP32" s="402">
        <f t="shared" si="51"/>
        <v>36.03603604</v>
      </c>
      <c r="CQ32" s="403">
        <f t="shared" si="52"/>
        <v>27.83361682</v>
      </c>
      <c r="CR32" s="398">
        <f t="shared" si="53"/>
        <v>-0.9673224398</v>
      </c>
      <c r="CS32" s="404">
        <f t="shared" si="54"/>
        <v>-0.2601506631</v>
      </c>
      <c r="CT32" s="396">
        <v>11.38614</v>
      </c>
      <c r="CU32" s="396">
        <v>84.1940532</v>
      </c>
      <c r="CV32" s="405">
        <f t="shared" si="55"/>
        <v>47.7900966</v>
      </c>
      <c r="CW32" s="382" t="s">
        <v>178</v>
      </c>
      <c r="CX32" s="382" t="s">
        <v>130</v>
      </c>
      <c r="CY32" s="406" t="s">
        <v>132</v>
      </c>
      <c r="CZ32" s="394">
        <v>11100.0</v>
      </c>
      <c r="DA32" s="396">
        <v>3.0</v>
      </c>
      <c r="DB32" s="400">
        <f t="shared" si="56"/>
        <v>27.02702703</v>
      </c>
      <c r="DC32" s="398">
        <f t="shared" si="57"/>
        <v>0.4778117002</v>
      </c>
      <c r="DD32" s="396">
        <v>120.8554542</v>
      </c>
      <c r="DE32" s="398">
        <f t="shared" si="58"/>
        <v>-0.4772701573</v>
      </c>
      <c r="DF32" s="400">
        <v>120.8554542</v>
      </c>
      <c r="DG32" s="398">
        <f t="shared" si="59"/>
        <v>-0.1875994971</v>
      </c>
      <c r="DH32" s="407">
        <f t="shared" si="60"/>
        <v>-0.2658937075</v>
      </c>
      <c r="DI32" s="396">
        <v>1147.89</v>
      </c>
      <c r="DJ32" s="398">
        <f t="shared" si="61"/>
        <v>1147.89</v>
      </c>
      <c r="DK32" s="388">
        <f t="shared" si="62"/>
        <v>1147.89</v>
      </c>
    </row>
    <row r="33">
      <c r="A33" s="381" t="s">
        <v>179</v>
      </c>
      <c r="B33" s="382" t="s">
        <v>148</v>
      </c>
      <c r="C33" s="382" t="s">
        <v>148</v>
      </c>
      <c r="D33" s="382" t="str">
        <f>Neces.!I47</f>
        <v>Centro Sul</v>
      </c>
      <c r="E33" s="383">
        <v>488.276607000366</v>
      </c>
      <c r="F33" s="384">
        <f t="shared" si="1"/>
        <v>-1.22153225</v>
      </c>
      <c r="G33" s="385">
        <f t="shared" si="67"/>
        <v>6244.939115</v>
      </c>
      <c r="H33" s="385">
        <v>5578.0</v>
      </c>
      <c r="I33" s="383">
        <f t="shared" si="2"/>
        <v>3.74647851</v>
      </c>
      <c r="J33" s="386">
        <f t="shared" si="3"/>
        <v>1.097996376</v>
      </c>
      <c r="K33" s="383">
        <v>0.096603516</v>
      </c>
      <c r="L33" s="386">
        <f t="shared" si="66"/>
        <v>0.6539299798</v>
      </c>
      <c r="M33" s="383">
        <v>0.267622461</v>
      </c>
      <c r="N33" s="386">
        <f t="shared" si="5"/>
        <v>0.7910656027</v>
      </c>
      <c r="O33" s="383">
        <f t="shared" si="6"/>
        <v>0.9456188622</v>
      </c>
      <c r="P33" s="387">
        <f t="shared" si="7"/>
        <v>0</v>
      </c>
      <c r="Q33" s="387">
        <f t="shared" si="8"/>
        <v>-0.2205145505</v>
      </c>
      <c r="R33" s="383">
        <v>842.595912513446</v>
      </c>
      <c r="S33" s="386">
        <f t="shared" si="9"/>
        <v>-0.9946804391</v>
      </c>
      <c r="T33" s="383">
        <v>11.4557188956615</v>
      </c>
      <c r="U33" s="386">
        <f t="shared" si="10"/>
        <v>0.6604374289</v>
      </c>
      <c r="V33" s="383">
        <v>6.97382574399426</v>
      </c>
      <c r="W33" s="386">
        <f t="shared" si="11"/>
        <v>-0.5198724553</v>
      </c>
      <c r="X33" s="383">
        <v>14.1269272140552</v>
      </c>
      <c r="Y33" s="383">
        <f t="shared" si="12"/>
        <v>85.87307279</v>
      </c>
      <c r="Z33" s="386">
        <f t="shared" si="13"/>
        <v>0.3013229138</v>
      </c>
      <c r="AA33" s="388">
        <f t="shared" si="14"/>
        <v>-0.09641766808</v>
      </c>
      <c r="AB33" s="389" t="s">
        <v>179</v>
      </c>
      <c r="AC33" s="389" t="s">
        <v>148</v>
      </c>
      <c r="AD33" s="390">
        <v>5578.0</v>
      </c>
      <c r="AE33" s="391" t="s">
        <v>143</v>
      </c>
      <c r="AF33" s="383">
        <v>0.0</v>
      </c>
      <c r="AG33" s="392">
        <f t="shared" si="15"/>
        <v>71.01496777</v>
      </c>
      <c r="AH33" s="382">
        <f t="shared" si="16"/>
        <v>71.01496777</v>
      </c>
      <c r="AI33" s="383">
        <v>0.0</v>
      </c>
      <c r="AJ33" s="392">
        <f t="shared" si="17"/>
        <v>12.66350824</v>
      </c>
      <c r="AK33" s="382">
        <f t="shared" si="18"/>
        <v>12.66350824</v>
      </c>
      <c r="AL33" s="392">
        <v>0.0</v>
      </c>
      <c r="AM33" s="392">
        <f t="shared" si="19"/>
        <v>18.37450215</v>
      </c>
      <c r="AN33" s="382">
        <f t="shared" si="20"/>
        <v>18.37450215</v>
      </c>
      <c r="AO33" s="383">
        <v>0.0</v>
      </c>
      <c r="AP33" s="392">
        <f t="shared" si="21"/>
        <v>157.9213969</v>
      </c>
      <c r="AQ33" s="382">
        <f t="shared" si="22"/>
        <v>157.9213969</v>
      </c>
      <c r="AR33" s="393">
        <f t="shared" si="23"/>
        <v>69.6244649</v>
      </c>
      <c r="AS33" s="382" t="s">
        <v>179</v>
      </c>
      <c r="AT33" s="382" t="s">
        <v>148</v>
      </c>
      <c r="AU33" s="382" t="str">
        <f>RH!I47</f>
        <v>Centro Sul</v>
      </c>
      <c r="AV33" s="394">
        <v>2058.0</v>
      </c>
      <c r="AW33" s="392">
        <v>100.0</v>
      </c>
      <c r="AX33" s="382">
        <f t="shared" si="24"/>
        <v>0.5453197569</v>
      </c>
      <c r="AY33" s="383">
        <v>100.0</v>
      </c>
      <c r="AZ33" s="382">
        <f t="shared" si="25"/>
        <v>0.5821872744</v>
      </c>
      <c r="BA33" s="383">
        <v>1.01</v>
      </c>
      <c r="BB33" s="382">
        <f t="shared" si="26"/>
        <v>-0.7096925171</v>
      </c>
      <c r="BC33" s="392">
        <v>0.806740767300108</v>
      </c>
      <c r="BD33" s="382">
        <f t="shared" si="27"/>
        <v>-1.097843984</v>
      </c>
      <c r="BE33" s="383">
        <v>8.0</v>
      </c>
      <c r="BF33" s="383">
        <f t="shared" si="28"/>
        <v>1.434205809</v>
      </c>
      <c r="BG33" s="382">
        <f t="shared" si="29"/>
        <v>2.422106393</v>
      </c>
      <c r="BH33" s="395">
        <f t="shared" si="30"/>
        <v>-0.1327676324</v>
      </c>
      <c r="BI33" s="382" t="s">
        <v>179</v>
      </c>
      <c r="BJ33" s="382" t="s">
        <v>148</v>
      </c>
      <c r="BK33" s="382" t="str">
        <f>Equip.!J50</f>
        <v>Centro Sul</v>
      </c>
      <c r="BL33" s="394">
        <v>5578.0</v>
      </c>
      <c r="BM33" s="392">
        <v>0.0</v>
      </c>
      <c r="BN33" s="396">
        <f t="shared" si="64"/>
        <v>0</v>
      </c>
      <c r="BO33" s="397">
        <f t="shared" si="31"/>
        <v>5.462689828</v>
      </c>
      <c r="BP33" s="398">
        <f t="shared" si="32"/>
        <v>-0.2909355017</v>
      </c>
      <c r="BQ33" s="396">
        <v>0.0</v>
      </c>
      <c r="BR33" s="396">
        <f t="shared" si="33"/>
        <v>0</v>
      </c>
      <c r="BS33" s="397">
        <f t="shared" si="34"/>
        <v>1.241520416</v>
      </c>
      <c r="BT33" s="398">
        <f t="shared" si="35"/>
        <v>-0.49503649</v>
      </c>
      <c r="BU33" s="396">
        <v>1.0</v>
      </c>
      <c r="BV33" s="396">
        <f t="shared" si="36"/>
        <v>17.92757261</v>
      </c>
      <c r="BW33" s="399">
        <f t="shared" si="37"/>
        <v>2.234736748</v>
      </c>
      <c r="BX33" s="398">
        <f t="shared" si="38"/>
        <v>-0.4154147741</v>
      </c>
      <c r="BY33" s="396">
        <v>0.0</v>
      </c>
      <c r="BZ33" s="396">
        <f t="shared" si="39"/>
        <v>0</v>
      </c>
      <c r="CA33" s="397">
        <f t="shared" si="40"/>
        <v>1.738128582</v>
      </c>
      <c r="CB33" s="398">
        <f t="shared" si="41"/>
        <v>-0.7862777945</v>
      </c>
      <c r="CC33" s="400">
        <v>0.0</v>
      </c>
      <c r="CD33" s="396">
        <f t="shared" si="42"/>
        <v>0</v>
      </c>
      <c r="CE33" s="397">
        <f t="shared" si="43"/>
        <v>1.241520416</v>
      </c>
      <c r="CF33" s="398">
        <f t="shared" si="44"/>
        <v>-0.49503649</v>
      </c>
      <c r="CG33" s="392">
        <v>0.0</v>
      </c>
      <c r="CH33" s="396">
        <f t="shared" si="45"/>
        <v>0</v>
      </c>
      <c r="CI33" s="397">
        <f t="shared" si="46"/>
        <v>2.483040831</v>
      </c>
      <c r="CJ33" s="398">
        <f t="shared" si="47"/>
        <v>-0.1580641602</v>
      </c>
      <c r="CK33" s="392">
        <v>0.0</v>
      </c>
      <c r="CL33" s="396">
        <f t="shared" si="48"/>
        <v>0</v>
      </c>
      <c r="CM33" s="397">
        <f t="shared" si="49"/>
        <v>6.952514327</v>
      </c>
      <c r="CN33" s="398">
        <f t="shared" si="50"/>
        <v>0.8079255282</v>
      </c>
      <c r="CO33" s="401">
        <v>2.0</v>
      </c>
      <c r="CP33" s="402">
        <f t="shared" si="51"/>
        <v>35.85514521</v>
      </c>
      <c r="CQ33" s="403">
        <f t="shared" si="52"/>
        <v>40.22526146</v>
      </c>
      <c r="CR33" s="398">
        <f t="shared" si="53"/>
        <v>0.2941921253</v>
      </c>
      <c r="CS33" s="404">
        <f t="shared" si="54"/>
        <v>-0.1160368198</v>
      </c>
      <c r="CT33" s="396">
        <v>15.35039</v>
      </c>
      <c r="CU33" s="396">
        <v>33.495702</v>
      </c>
      <c r="CV33" s="405">
        <f t="shared" si="55"/>
        <v>24.423046</v>
      </c>
      <c r="CW33" s="382" t="s">
        <v>179</v>
      </c>
      <c r="CX33" s="382" t="s">
        <v>148</v>
      </c>
      <c r="CY33" s="406" t="s">
        <v>143</v>
      </c>
      <c r="CZ33" s="394">
        <v>5578.0</v>
      </c>
      <c r="DA33" s="396">
        <v>1.0</v>
      </c>
      <c r="DB33" s="400">
        <f t="shared" si="56"/>
        <v>17.92757261</v>
      </c>
      <c r="DC33" s="398">
        <f t="shared" si="57"/>
        <v>0.8197110093</v>
      </c>
      <c r="DD33" s="396">
        <v>29.73747255</v>
      </c>
      <c r="DE33" s="398">
        <f t="shared" si="58"/>
        <v>-1.482856668</v>
      </c>
      <c r="DF33" s="400">
        <v>29.73747255</v>
      </c>
      <c r="DG33" s="398">
        <f t="shared" si="59"/>
        <v>-1.208047628</v>
      </c>
      <c r="DH33" s="407">
        <f t="shared" si="60"/>
        <v>-1.142676284</v>
      </c>
      <c r="DI33" s="396">
        <v>886.56</v>
      </c>
      <c r="DJ33" s="398">
        <f t="shared" si="61"/>
        <v>886.56</v>
      </c>
      <c r="DK33" s="388">
        <f t="shared" si="62"/>
        <v>886.56</v>
      </c>
    </row>
    <row r="34">
      <c r="A34" s="381" t="s">
        <v>148</v>
      </c>
      <c r="B34" s="382" t="s">
        <v>148</v>
      </c>
      <c r="C34" s="382" t="s">
        <v>148</v>
      </c>
      <c r="D34" s="382" t="str">
        <f>Neces.!I48</f>
        <v>Centro Sul</v>
      </c>
      <c r="E34" s="383">
        <v>625.196719683559</v>
      </c>
      <c r="F34" s="384">
        <f t="shared" si="1"/>
        <v>0.0505002511</v>
      </c>
      <c r="G34" s="385">
        <f t="shared" si="67"/>
        <v>272465.4173</v>
      </c>
      <c r="H34" s="385">
        <v>243367.0</v>
      </c>
      <c r="I34" s="383">
        <f t="shared" si="2"/>
        <v>5.386261689</v>
      </c>
      <c r="J34" s="386">
        <f t="shared" si="3"/>
        <v>-2.787067684</v>
      </c>
      <c r="K34" s="383">
        <v>0.070008102</v>
      </c>
      <c r="L34" s="386">
        <f t="shared" si="66"/>
        <v>-0.9180060851</v>
      </c>
      <c r="M34" s="383">
        <v>0.2449991</v>
      </c>
      <c r="N34" s="386">
        <f t="shared" si="5"/>
        <v>-0.1735766333</v>
      </c>
      <c r="O34" s="383">
        <f t="shared" si="6"/>
        <v>0.9456188622</v>
      </c>
      <c r="P34" s="387">
        <f t="shared" si="7"/>
        <v>0</v>
      </c>
      <c r="Q34" s="387">
        <f t="shared" si="8"/>
        <v>-0.2205145505</v>
      </c>
      <c r="R34" s="383">
        <v>861.250703669766</v>
      </c>
      <c r="S34" s="386">
        <f t="shared" si="9"/>
        <v>-0.9707805188</v>
      </c>
      <c r="T34" s="383">
        <v>8.77563515184885</v>
      </c>
      <c r="U34" s="386">
        <f t="shared" si="10"/>
        <v>-0.5218482609</v>
      </c>
      <c r="V34" s="383">
        <v>7.25981747730793</v>
      </c>
      <c r="W34" s="386">
        <f t="shared" si="11"/>
        <v>-0.2382625749</v>
      </c>
      <c r="X34" s="383">
        <v>32.9637954200857</v>
      </c>
      <c r="Y34" s="383">
        <f t="shared" si="12"/>
        <v>67.03620458</v>
      </c>
      <c r="Z34" s="386">
        <f t="shared" si="13"/>
        <v>-1.649975596</v>
      </c>
      <c r="AA34" s="388">
        <f t="shared" si="14"/>
        <v>-0.7219490535</v>
      </c>
      <c r="AB34" s="389" t="s">
        <v>148</v>
      </c>
      <c r="AC34" s="389" t="s">
        <v>148</v>
      </c>
      <c r="AD34" s="390">
        <v>243367.0</v>
      </c>
      <c r="AE34" s="391" t="s">
        <v>143</v>
      </c>
      <c r="AF34" s="383">
        <v>101.903709212835</v>
      </c>
      <c r="AG34" s="392">
        <f t="shared" si="15"/>
        <v>71.01496777</v>
      </c>
      <c r="AH34" s="382">
        <f t="shared" si="16"/>
        <v>71.01496777</v>
      </c>
      <c r="AI34" s="383">
        <v>20.9560047171556</v>
      </c>
      <c r="AJ34" s="392">
        <f t="shared" si="17"/>
        <v>12.66350824</v>
      </c>
      <c r="AK34" s="382">
        <f t="shared" si="18"/>
        <v>12.66350824</v>
      </c>
      <c r="AL34" s="392">
        <v>30.4067519425395</v>
      </c>
      <c r="AM34" s="392">
        <f t="shared" si="19"/>
        <v>18.37450215</v>
      </c>
      <c r="AN34" s="382">
        <f t="shared" si="20"/>
        <v>18.37450215</v>
      </c>
      <c r="AO34" s="383">
        <v>179.564197282294</v>
      </c>
      <c r="AP34" s="392">
        <f t="shared" si="21"/>
        <v>157.9213969</v>
      </c>
      <c r="AQ34" s="382">
        <f t="shared" si="22"/>
        <v>157.9213969</v>
      </c>
      <c r="AR34" s="393">
        <f t="shared" si="23"/>
        <v>69.6244649</v>
      </c>
      <c r="AS34" s="382" t="s">
        <v>148</v>
      </c>
      <c r="AT34" s="382" t="s">
        <v>148</v>
      </c>
      <c r="AU34" s="382" t="str">
        <f>RH!I48</f>
        <v>Centro Sul</v>
      </c>
      <c r="AV34" s="394">
        <v>126670.0</v>
      </c>
      <c r="AW34" s="392">
        <v>61.6661256456299</v>
      </c>
      <c r="AX34" s="382">
        <f t="shared" si="24"/>
        <v>-3.525643384</v>
      </c>
      <c r="AY34" s="383">
        <v>72.3</v>
      </c>
      <c r="AZ34" s="382">
        <f t="shared" si="25"/>
        <v>-1.578673699</v>
      </c>
      <c r="BA34" s="383">
        <v>3.33</v>
      </c>
      <c r="BB34" s="382">
        <f t="shared" si="26"/>
        <v>2.358053816</v>
      </c>
      <c r="BC34" s="392">
        <v>2.98345708333505</v>
      </c>
      <c r="BD34" s="382">
        <f t="shared" si="27"/>
        <v>2.460610614</v>
      </c>
      <c r="BE34" s="383">
        <v>149.0</v>
      </c>
      <c r="BF34" s="383">
        <f t="shared" si="28"/>
        <v>0.6122440594</v>
      </c>
      <c r="BG34" s="382">
        <f t="shared" si="29"/>
        <v>0.2909071433</v>
      </c>
      <c r="BH34" s="395">
        <f t="shared" si="30"/>
        <v>0.6116939967</v>
      </c>
      <c r="BI34" s="382" t="s">
        <v>148</v>
      </c>
      <c r="BJ34" s="382" t="s">
        <v>148</v>
      </c>
      <c r="BK34" s="382" t="str">
        <f>Equip.!J51</f>
        <v>Centro Sul</v>
      </c>
      <c r="BL34" s="394">
        <v>243367.0</v>
      </c>
      <c r="BM34" s="392">
        <v>13.0</v>
      </c>
      <c r="BN34" s="396">
        <f t="shared" si="64"/>
        <v>5.341726693</v>
      </c>
      <c r="BO34" s="397">
        <f t="shared" si="31"/>
        <v>5.462689828</v>
      </c>
      <c r="BP34" s="398">
        <f t="shared" si="32"/>
        <v>-0.2909355017</v>
      </c>
      <c r="BQ34" s="396">
        <v>2.0</v>
      </c>
      <c r="BR34" s="396">
        <f t="shared" si="33"/>
        <v>0.8218041066</v>
      </c>
      <c r="BS34" s="397">
        <f t="shared" si="34"/>
        <v>1.241520416</v>
      </c>
      <c r="BT34" s="398">
        <f t="shared" si="35"/>
        <v>-0.49503649</v>
      </c>
      <c r="BU34" s="396">
        <v>6.0</v>
      </c>
      <c r="BV34" s="396">
        <f t="shared" si="36"/>
        <v>2.46541232</v>
      </c>
      <c r="BW34" s="399">
        <f t="shared" si="37"/>
        <v>2.234736748</v>
      </c>
      <c r="BX34" s="398">
        <f t="shared" si="38"/>
        <v>-0.4154147741</v>
      </c>
      <c r="BY34" s="396">
        <v>1.0</v>
      </c>
      <c r="BZ34" s="396">
        <f t="shared" si="39"/>
        <v>0.4109020533</v>
      </c>
      <c r="CA34" s="397">
        <f t="shared" si="40"/>
        <v>1.738128582</v>
      </c>
      <c r="CB34" s="398">
        <f t="shared" si="41"/>
        <v>-0.7862777945</v>
      </c>
      <c r="CC34" s="400">
        <v>2.0</v>
      </c>
      <c r="CD34" s="396">
        <f t="shared" si="42"/>
        <v>0.8218041066</v>
      </c>
      <c r="CE34" s="397">
        <f t="shared" si="43"/>
        <v>1.241520416</v>
      </c>
      <c r="CF34" s="398">
        <f t="shared" si="44"/>
        <v>-0.49503649</v>
      </c>
      <c r="CG34" s="392">
        <v>10.0</v>
      </c>
      <c r="CH34" s="396">
        <f t="shared" si="45"/>
        <v>4.109020533</v>
      </c>
      <c r="CI34" s="397">
        <f t="shared" si="46"/>
        <v>2.483040831</v>
      </c>
      <c r="CJ34" s="398">
        <f t="shared" si="47"/>
        <v>-0.1580641602</v>
      </c>
      <c r="CK34" s="392">
        <v>25.0</v>
      </c>
      <c r="CL34" s="396">
        <f t="shared" si="48"/>
        <v>10.27255133</v>
      </c>
      <c r="CM34" s="397">
        <f t="shared" si="49"/>
        <v>6.952514327</v>
      </c>
      <c r="CN34" s="398">
        <f t="shared" si="50"/>
        <v>0.8079255282</v>
      </c>
      <c r="CO34" s="401">
        <v>108.0</v>
      </c>
      <c r="CP34" s="402">
        <f t="shared" si="51"/>
        <v>44.37742175</v>
      </c>
      <c r="CQ34" s="403">
        <f t="shared" si="52"/>
        <v>40.22526146</v>
      </c>
      <c r="CR34" s="398">
        <f t="shared" si="53"/>
        <v>0.2941921253</v>
      </c>
      <c r="CS34" s="404">
        <f t="shared" si="54"/>
        <v>-0.1160368198</v>
      </c>
      <c r="CT34" s="396">
        <v>15.35039</v>
      </c>
      <c r="CU34" s="396">
        <v>33.495702</v>
      </c>
      <c r="CV34" s="405">
        <f t="shared" si="55"/>
        <v>24.423046</v>
      </c>
      <c r="CW34" s="382" t="s">
        <v>148</v>
      </c>
      <c r="CX34" s="382" t="s">
        <v>148</v>
      </c>
      <c r="CY34" s="406" t="s">
        <v>143</v>
      </c>
      <c r="CZ34" s="394">
        <v>243367.0</v>
      </c>
      <c r="DA34" s="396">
        <v>156.0</v>
      </c>
      <c r="DB34" s="400">
        <f t="shared" si="56"/>
        <v>64.10072031</v>
      </c>
      <c r="DC34" s="398">
        <f t="shared" si="57"/>
        <v>-0.9151806193</v>
      </c>
      <c r="DD34" s="396">
        <v>77.06681649</v>
      </c>
      <c r="DE34" s="398">
        <f t="shared" si="58"/>
        <v>-0.9605256312</v>
      </c>
      <c r="DF34" s="400">
        <v>0.0</v>
      </c>
      <c r="DG34" s="398">
        <f t="shared" si="59"/>
        <v>-1.54108341</v>
      </c>
      <c r="DH34" s="407">
        <f t="shared" si="60"/>
        <v>-1.188214242</v>
      </c>
      <c r="DI34" s="396">
        <v>948.65</v>
      </c>
      <c r="DJ34" s="398">
        <f t="shared" si="61"/>
        <v>948.65</v>
      </c>
      <c r="DK34" s="388">
        <f t="shared" si="62"/>
        <v>948.65</v>
      </c>
    </row>
    <row r="35">
      <c r="A35" s="381" t="s">
        <v>180</v>
      </c>
      <c r="B35" s="382" t="s">
        <v>155</v>
      </c>
      <c r="C35" s="382" t="s">
        <v>148</v>
      </c>
      <c r="D35" s="382" t="str">
        <f>Neces.!I49</f>
        <v>Sul Fronteira</v>
      </c>
      <c r="E35" s="383">
        <v>582.978297517171</v>
      </c>
      <c r="F35" s="384">
        <f t="shared" si="1"/>
        <v>-0.3417226596</v>
      </c>
      <c r="G35" s="385">
        <f t="shared" si="67"/>
        <v>12747.37841</v>
      </c>
      <c r="H35" s="385">
        <v>11386.0</v>
      </c>
      <c r="I35" s="383">
        <f t="shared" si="2"/>
        <v>4.056371179</v>
      </c>
      <c r="J35" s="386">
        <f t="shared" si="3"/>
        <v>0.363781701</v>
      </c>
      <c r="K35" s="383">
        <v>0.070185567</v>
      </c>
      <c r="L35" s="386">
        <f t="shared" si="66"/>
        <v>-0.9075169221</v>
      </c>
      <c r="M35" s="383">
        <v>0.245030928</v>
      </c>
      <c r="N35" s="386">
        <f t="shared" si="5"/>
        <v>-0.1722195125</v>
      </c>
      <c r="O35" s="383">
        <f t="shared" si="6"/>
        <v>0.9456188622</v>
      </c>
      <c r="P35" s="387">
        <f t="shared" si="7"/>
        <v>0</v>
      </c>
      <c r="Q35" s="387">
        <f t="shared" si="8"/>
        <v>-0.2205145505</v>
      </c>
      <c r="R35" s="383">
        <v>1308.62462673459</v>
      </c>
      <c r="S35" s="386">
        <f t="shared" si="9"/>
        <v>-0.3976193926</v>
      </c>
      <c r="T35" s="383">
        <v>9.95959950816793</v>
      </c>
      <c r="U35" s="386">
        <f t="shared" si="10"/>
        <v>0.0004429245858</v>
      </c>
      <c r="V35" s="383">
        <v>7.40382926400843</v>
      </c>
      <c r="W35" s="386">
        <f t="shared" si="11"/>
        <v>-0.09645728015</v>
      </c>
      <c r="X35" s="383">
        <v>12.0411031090813</v>
      </c>
      <c r="Y35" s="383">
        <f t="shared" si="12"/>
        <v>87.95889689</v>
      </c>
      <c r="Z35" s="386">
        <f t="shared" si="13"/>
        <v>0.5173920302</v>
      </c>
      <c r="AA35" s="388">
        <f t="shared" si="14"/>
        <v>-0.1768663694</v>
      </c>
      <c r="AB35" s="389" t="s">
        <v>180</v>
      </c>
      <c r="AC35" s="389" t="s">
        <v>155</v>
      </c>
      <c r="AD35" s="390">
        <v>11386.0</v>
      </c>
      <c r="AE35" s="391" t="s">
        <v>146</v>
      </c>
      <c r="AF35" s="383">
        <v>114.175303003689</v>
      </c>
      <c r="AG35" s="392">
        <f t="shared" si="15"/>
        <v>42.58811869</v>
      </c>
      <c r="AH35" s="382">
        <f t="shared" si="16"/>
        <v>42.58811869</v>
      </c>
      <c r="AI35" s="383">
        <v>0.0</v>
      </c>
      <c r="AJ35" s="392">
        <f t="shared" si="17"/>
        <v>0</v>
      </c>
      <c r="AK35" s="382">
        <f t="shared" si="18"/>
        <v>0</v>
      </c>
      <c r="AL35" s="392">
        <v>0.0</v>
      </c>
      <c r="AM35" s="392">
        <f t="shared" si="19"/>
        <v>0</v>
      </c>
      <c r="AN35" s="382">
        <f t="shared" si="20"/>
        <v>0</v>
      </c>
      <c r="AO35" s="383">
        <v>184.437027929036</v>
      </c>
      <c r="AP35" s="392">
        <f t="shared" si="21"/>
        <v>152.5428979</v>
      </c>
      <c r="AQ35" s="382">
        <f t="shared" si="22"/>
        <v>152.5428979</v>
      </c>
      <c r="AR35" s="393">
        <f t="shared" si="23"/>
        <v>54.28049309</v>
      </c>
      <c r="AS35" s="382" t="s">
        <v>180</v>
      </c>
      <c r="AT35" s="382" t="s">
        <v>155</v>
      </c>
      <c r="AU35" s="382" t="str">
        <f>RH!I49</f>
        <v>Sul Fronteira</v>
      </c>
      <c r="AV35" s="394">
        <v>5706.0</v>
      </c>
      <c r="AW35" s="392">
        <v>100.0</v>
      </c>
      <c r="AX35" s="382">
        <f t="shared" si="24"/>
        <v>0.5453197569</v>
      </c>
      <c r="AY35" s="383">
        <v>30.3</v>
      </c>
      <c r="AZ35" s="382">
        <f t="shared" si="25"/>
        <v>-4.855069398</v>
      </c>
      <c r="BA35" s="383">
        <v>1.27</v>
      </c>
      <c r="BB35" s="382">
        <f t="shared" si="26"/>
        <v>-0.3658933591</v>
      </c>
      <c r="BC35" s="392">
        <v>0.878271561566837</v>
      </c>
      <c r="BD35" s="382">
        <f t="shared" si="27"/>
        <v>-0.9809067971</v>
      </c>
      <c r="BE35" s="383">
        <v>1.0</v>
      </c>
      <c r="BF35" s="383">
        <f t="shared" si="28"/>
        <v>0.08782715616</v>
      </c>
      <c r="BG35" s="382">
        <f t="shared" si="29"/>
        <v>-1.068811739</v>
      </c>
      <c r="BH35" s="395">
        <f t="shared" si="30"/>
        <v>-0.8873642091</v>
      </c>
      <c r="BI35" s="382" t="s">
        <v>180</v>
      </c>
      <c r="BJ35" s="382" t="s">
        <v>155</v>
      </c>
      <c r="BK35" s="382" t="str">
        <f>Equip.!J52</f>
        <v>Sul Fronteira</v>
      </c>
      <c r="BL35" s="394">
        <v>11386.0</v>
      </c>
      <c r="BM35" s="392">
        <v>3.0</v>
      </c>
      <c r="BN35" s="396">
        <f t="shared" si="64"/>
        <v>26.34814685</v>
      </c>
      <c r="BO35" s="397">
        <f t="shared" si="31"/>
        <v>8.517623738</v>
      </c>
      <c r="BP35" s="398">
        <f t="shared" si="32"/>
        <v>2.066647197</v>
      </c>
      <c r="BQ35" s="396">
        <v>0.0</v>
      </c>
      <c r="BR35" s="396">
        <f t="shared" si="33"/>
        <v>0</v>
      </c>
      <c r="BS35" s="397">
        <f t="shared" si="34"/>
        <v>1.548658861</v>
      </c>
      <c r="BT35" s="398">
        <f t="shared" si="35"/>
        <v>0.04200033627</v>
      </c>
      <c r="BU35" s="396">
        <v>0.0</v>
      </c>
      <c r="BV35" s="396">
        <f t="shared" si="36"/>
        <v>0</v>
      </c>
      <c r="BW35" s="399">
        <f t="shared" si="37"/>
        <v>6.194635446</v>
      </c>
      <c r="BX35" s="398">
        <f t="shared" si="38"/>
        <v>1.479410251</v>
      </c>
      <c r="BY35" s="396">
        <v>0.0</v>
      </c>
      <c r="BZ35" s="396">
        <f t="shared" si="39"/>
        <v>0</v>
      </c>
      <c r="CA35" s="397">
        <f t="shared" si="40"/>
        <v>0.7743294307</v>
      </c>
      <c r="CB35" s="398">
        <f t="shared" si="41"/>
        <v>-1.060939388</v>
      </c>
      <c r="CC35" s="400">
        <v>0.0</v>
      </c>
      <c r="CD35" s="396">
        <f t="shared" si="42"/>
        <v>0</v>
      </c>
      <c r="CE35" s="397">
        <f t="shared" si="43"/>
        <v>1.548658861</v>
      </c>
      <c r="CF35" s="398">
        <f t="shared" si="44"/>
        <v>0.04200033627</v>
      </c>
      <c r="CG35" s="392">
        <v>0.0</v>
      </c>
      <c r="CH35" s="396">
        <f t="shared" si="45"/>
        <v>0</v>
      </c>
      <c r="CI35" s="397">
        <f t="shared" si="46"/>
        <v>1.548658861</v>
      </c>
      <c r="CJ35" s="398">
        <f t="shared" si="47"/>
        <v>-0.6207461826</v>
      </c>
      <c r="CK35" s="392">
        <v>0.0</v>
      </c>
      <c r="CL35" s="396">
        <f t="shared" si="48"/>
        <v>0</v>
      </c>
      <c r="CM35" s="397">
        <f t="shared" si="49"/>
        <v>0.7743294307</v>
      </c>
      <c r="CN35" s="398">
        <f t="shared" si="50"/>
        <v>-1.265978852</v>
      </c>
      <c r="CO35" s="401">
        <v>0.0</v>
      </c>
      <c r="CP35" s="402">
        <f t="shared" si="51"/>
        <v>0</v>
      </c>
      <c r="CQ35" s="403">
        <f t="shared" si="52"/>
        <v>51.10574243</v>
      </c>
      <c r="CR35" s="398">
        <f t="shared" si="53"/>
        <v>1.401864723</v>
      </c>
      <c r="CS35" s="404">
        <f t="shared" si="54"/>
        <v>0.241511601</v>
      </c>
      <c r="CT35" s="396">
        <v>1.43136</v>
      </c>
      <c r="CU35" s="396">
        <v>80.1405975</v>
      </c>
      <c r="CV35" s="405">
        <f t="shared" si="55"/>
        <v>40.78597875</v>
      </c>
      <c r="CW35" s="382" t="s">
        <v>180</v>
      </c>
      <c r="CX35" s="382" t="s">
        <v>155</v>
      </c>
      <c r="CY35" s="406" t="s">
        <v>146</v>
      </c>
      <c r="CZ35" s="394">
        <v>11386.0</v>
      </c>
      <c r="DA35" s="396">
        <v>6.0</v>
      </c>
      <c r="DB35" s="400">
        <f t="shared" si="56"/>
        <v>52.69629369</v>
      </c>
      <c r="DC35" s="398">
        <f t="shared" si="57"/>
        <v>-0.4866751946</v>
      </c>
      <c r="DD35" s="396">
        <v>187.3305163</v>
      </c>
      <c r="DE35" s="398">
        <f t="shared" si="58"/>
        <v>0.2563548039</v>
      </c>
      <c r="DF35" s="400">
        <v>99.48202858</v>
      </c>
      <c r="DG35" s="398">
        <f t="shared" si="59"/>
        <v>-0.4269646788</v>
      </c>
      <c r="DH35" s="407">
        <f t="shared" si="60"/>
        <v>-0.09127598903</v>
      </c>
      <c r="DI35" s="396">
        <v>1006.61</v>
      </c>
      <c r="DJ35" s="398">
        <f t="shared" si="61"/>
        <v>1006.61</v>
      </c>
      <c r="DK35" s="388">
        <f t="shared" si="62"/>
        <v>1006.61</v>
      </c>
    </row>
    <row r="36">
      <c r="A36" s="381" t="s">
        <v>181</v>
      </c>
      <c r="B36" s="382" t="s">
        <v>148</v>
      </c>
      <c r="C36" s="382" t="s">
        <v>148</v>
      </c>
      <c r="D36" s="382" t="str">
        <f>Neces.!I50</f>
        <v>Centro Sul</v>
      </c>
      <c r="E36" s="383">
        <v>639.623642087706</v>
      </c>
      <c r="F36" s="384">
        <f t="shared" si="1"/>
        <v>0.1845310653</v>
      </c>
      <c r="G36" s="385">
        <f t="shared" si="67"/>
        <v>23073.13557</v>
      </c>
      <c r="H36" s="385">
        <v>20609.0</v>
      </c>
      <c r="I36" s="383">
        <f t="shared" si="2"/>
        <v>4.314056919</v>
      </c>
      <c r="J36" s="386">
        <f t="shared" si="3"/>
        <v>-0.2467414579</v>
      </c>
      <c r="K36" s="383">
        <v>0.107035528</v>
      </c>
      <c r="L36" s="386">
        <f t="shared" si="66"/>
        <v>1.270519588</v>
      </c>
      <c r="M36" s="383">
        <v>0.285826026</v>
      </c>
      <c r="N36" s="386">
        <f t="shared" si="5"/>
        <v>1.56725123</v>
      </c>
      <c r="O36" s="383">
        <f t="shared" si="6"/>
        <v>0.9456188622</v>
      </c>
      <c r="P36" s="387">
        <f t="shared" si="7"/>
        <v>0</v>
      </c>
      <c r="Q36" s="387">
        <f t="shared" si="8"/>
        <v>-0.2205145505</v>
      </c>
      <c r="R36" s="383">
        <v>3119.99611820079</v>
      </c>
      <c r="S36" s="386">
        <f t="shared" si="9"/>
        <v>1.923051685</v>
      </c>
      <c r="T36" s="383">
        <v>14.1540103838129</v>
      </c>
      <c r="U36" s="386">
        <f t="shared" si="10"/>
        <v>1.850755239</v>
      </c>
      <c r="V36" s="383">
        <v>6.28851472657577</v>
      </c>
      <c r="W36" s="386">
        <f t="shared" si="11"/>
        <v>-1.194683407</v>
      </c>
      <c r="X36" s="383">
        <v>21.5294288902906</v>
      </c>
      <c r="Y36" s="383">
        <f t="shared" si="12"/>
        <v>78.47057111</v>
      </c>
      <c r="Z36" s="386">
        <f t="shared" si="13"/>
        <v>-0.4654972569</v>
      </c>
      <c r="AA36" s="388">
        <f t="shared" si="14"/>
        <v>0.4304652733</v>
      </c>
      <c r="AB36" s="389" t="s">
        <v>181</v>
      </c>
      <c r="AC36" s="389" t="s">
        <v>148</v>
      </c>
      <c r="AD36" s="390">
        <v>20609.0</v>
      </c>
      <c r="AE36" s="391" t="s">
        <v>143</v>
      </c>
      <c r="AF36" s="383">
        <v>48.5224901741957</v>
      </c>
      <c r="AG36" s="392">
        <f t="shared" si="15"/>
        <v>71.01496777</v>
      </c>
      <c r="AH36" s="382">
        <f t="shared" si="16"/>
        <v>71.01496777</v>
      </c>
      <c r="AI36" s="383">
        <v>0.0</v>
      </c>
      <c r="AJ36" s="392">
        <f t="shared" si="17"/>
        <v>12.66350824</v>
      </c>
      <c r="AK36" s="382">
        <f t="shared" si="18"/>
        <v>12.66350824</v>
      </c>
      <c r="AL36" s="392">
        <v>0.0</v>
      </c>
      <c r="AM36" s="392">
        <f t="shared" si="19"/>
        <v>18.37450215</v>
      </c>
      <c r="AN36" s="382">
        <f t="shared" si="20"/>
        <v>18.37450215</v>
      </c>
      <c r="AO36" s="383">
        <v>242.612450870979</v>
      </c>
      <c r="AP36" s="392">
        <f t="shared" si="21"/>
        <v>157.9213969</v>
      </c>
      <c r="AQ36" s="382">
        <f t="shared" si="22"/>
        <v>157.9213969</v>
      </c>
      <c r="AR36" s="393">
        <f t="shared" si="23"/>
        <v>69.6244649</v>
      </c>
      <c r="AS36" s="382" t="s">
        <v>181</v>
      </c>
      <c r="AT36" s="382" t="s">
        <v>148</v>
      </c>
      <c r="AU36" s="382" t="str">
        <f>RH!I50</f>
        <v>Centro Sul</v>
      </c>
      <c r="AV36" s="394">
        <v>11294.0</v>
      </c>
      <c r="AW36" s="392">
        <v>100.0</v>
      </c>
      <c r="AX36" s="382">
        <f t="shared" si="24"/>
        <v>0.5453197569</v>
      </c>
      <c r="AY36" s="383">
        <v>100.0</v>
      </c>
      <c r="AZ36" s="382">
        <f t="shared" si="25"/>
        <v>0.5821872744</v>
      </c>
      <c r="BA36" s="383">
        <v>1.36</v>
      </c>
      <c r="BB36" s="382">
        <f t="shared" si="26"/>
        <v>-0.2468859582</v>
      </c>
      <c r="BC36" s="392">
        <v>1.75651414430589</v>
      </c>
      <c r="BD36" s="382">
        <f t="shared" si="27"/>
        <v>0.4548275399</v>
      </c>
      <c r="BE36" s="383">
        <v>13.0</v>
      </c>
      <c r="BF36" s="383">
        <f t="shared" si="28"/>
        <v>0.6307923723</v>
      </c>
      <c r="BG36" s="382">
        <f t="shared" si="29"/>
        <v>0.3389995887</v>
      </c>
      <c r="BH36" s="395">
        <f t="shared" si="30"/>
        <v>0.2635651122</v>
      </c>
      <c r="BI36" s="382" t="s">
        <v>181</v>
      </c>
      <c r="BJ36" s="382" t="s">
        <v>148</v>
      </c>
      <c r="BK36" s="382" t="str">
        <f>Equip.!J53</f>
        <v>Centro Sul</v>
      </c>
      <c r="BL36" s="394">
        <v>20609.0</v>
      </c>
      <c r="BM36" s="392">
        <v>1.0</v>
      </c>
      <c r="BN36" s="396">
        <f t="shared" si="64"/>
        <v>4.852249017</v>
      </c>
      <c r="BO36" s="397">
        <f t="shared" si="31"/>
        <v>5.462689828</v>
      </c>
      <c r="BP36" s="398">
        <f t="shared" si="32"/>
        <v>-0.2909355017</v>
      </c>
      <c r="BQ36" s="396">
        <v>0.0</v>
      </c>
      <c r="BR36" s="396">
        <f t="shared" si="33"/>
        <v>0</v>
      </c>
      <c r="BS36" s="397">
        <f t="shared" si="34"/>
        <v>1.241520416</v>
      </c>
      <c r="BT36" s="398">
        <f t="shared" si="35"/>
        <v>-0.49503649</v>
      </c>
      <c r="BU36" s="396">
        <v>1.0</v>
      </c>
      <c r="BV36" s="396">
        <f t="shared" si="36"/>
        <v>4.852249017</v>
      </c>
      <c r="BW36" s="399">
        <f t="shared" si="37"/>
        <v>2.234736748</v>
      </c>
      <c r="BX36" s="398">
        <f t="shared" si="38"/>
        <v>-0.4154147741</v>
      </c>
      <c r="BY36" s="396">
        <v>1.0</v>
      </c>
      <c r="BZ36" s="396">
        <f t="shared" si="39"/>
        <v>4.852249017</v>
      </c>
      <c r="CA36" s="397">
        <f t="shared" si="40"/>
        <v>1.738128582</v>
      </c>
      <c r="CB36" s="398">
        <f t="shared" si="41"/>
        <v>-0.7862777945</v>
      </c>
      <c r="CC36" s="400">
        <v>0.0</v>
      </c>
      <c r="CD36" s="396">
        <f t="shared" si="42"/>
        <v>0</v>
      </c>
      <c r="CE36" s="397">
        <f t="shared" si="43"/>
        <v>1.241520416</v>
      </c>
      <c r="CF36" s="398">
        <f t="shared" si="44"/>
        <v>-0.49503649</v>
      </c>
      <c r="CG36" s="392">
        <v>0.0</v>
      </c>
      <c r="CH36" s="396">
        <f t="shared" si="45"/>
        <v>0</v>
      </c>
      <c r="CI36" s="397">
        <f t="shared" si="46"/>
        <v>2.483040831</v>
      </c>
      <c r="CJ36" s="398">
        <f t="shared" si="47"/>
        <v>-0.1580641602</v>
      </c>
      <c r="CK36" s="392">
        <v>3.0</v>
      </c>
      <c r="CL36" s="396">
        <f t="shared" si="48"/>
        <v>14.55674705</v>
      </c>
      <c r="CM36" s="397">
        <f t="shared" si="49"/>
        <v>6.952514327</v>
      </c>
      <c r="CN36" s="398">
        <f t="shared" si="50"/>
        <v>0.8079255282</v>
      </c>
      <c r="CO36" s="401">
        <v>4.0</v>
      </c>
      <c r="CP36" s="402">
        <f t="shared" si="51"/>
        <v>19.40899607</v>
      </c>
      <c r="CQ36" s="403">
        <f t="shared" si="52"/>
        <v>40.22526146</v>
      </c>
      <c r="CR36" s="398">
        <f t="shared" si="53"/>
        <v>0.2941921253</v>
      </c>
      <c r="CS36" s="404">
        <f t="shared" si="54"/>
        <v>-0.1160368198</v>
      </c>
      <c r="CT36" s="396">
        <v>15.35039</v>
      </c>
      <c r="CU36" s="396">
        <v>33.495702</v>
      </c>
      <c r="CV36" s="405">
        <f t="shared" si="55"/>
        <v>24.423046</v>
      </c>
      <c r="CW36" s="382" t="s">
        <v>181</v>
      </c>
      <c r="CX36" s="382" t="s">
        <v>148</v>
      </c>
      <c r="CY36" s="406" t="s">
        <v>143</v>
      </c>
      <c r="CZ36" s="394">
        <v>20609.0</v>
      </c>
      <c r="DA36" s="396">
        <v>9.0</v>
      </c>
      <c r="DB36" s="400">
        <f t="shared" si="56"/>
        <v>43.67024116</v>
      </c>
      <c r="DC36" s="398">
        <f t="shared" si="57"/>
        <v>-0.1475338589</v>
      </c>
      <c r="DD36" s="396">
        <v>86.98430836</v>
      </c>
      <c r="DE36" s="398">
        <f t="shared" si="58"/>
        <v>-0.8510752695</v>
      </c>
      <c r="DF36" s="400">
        <v>46.35998407</v>
      </c>
      <c r="DG36" s="398">
        <f t="shared" si="59"/>
        <v>-1.021888865</v>
      </c>
      <c r="DH36" s="407">
        <f t="shared" si="60"/>
        <v>-0.8490465664</v>
      </c>
      <c r="DI36" s="396">
        <v>770.37</v>
      </c>
      <c r="DJ36" s="398">
        <f t="shared" si="61"/>
        <v>770.37</v>
      </c>
      <c r="DK36" s="388">
        <f t="shared" si="62"/>
        <v>770.37</v>
      </c>
    </row>
    <row r="37">
      <c r="A37" s="381" t="s">
        <v>182</v>
      </c>
      <c r="B37" s="382" t="s">
        <v>136</v>
      </c>
      <c r="C37" s="382" t="s">
        <v>136</v>
      </c>
      <c r="D37" s="382" t="str">
        <f>Neces.!I51</f>
        <v>Norte</v>
      </c>
      <c r="E37" s="383">
        <v>455.579590165196</v>
      </c>
      <c r="F37" s="384">
        <f t="shared" si="1"/>
        <v>-1.5252982</v>
      </c>
      <c r="G37" s="385">
        <f t="shared" si="67"/>
        <v>3962.144053</v>
      </c>
      <c r="H37" s="385">
        <v>3539.0</v>
      </c>
      <c r="I37" s="383">
        <f t="shared" si="2"/>
        <v>3.548880563</v>
      </c>
      <c r="J37" s="386">
        <f t="shared" si="3"/>
        <v>1.566156248</v>
      </c>
      <c r="K37" s="383">
        <v>0.07739486</v>
      </c>
      <c r="L37" s="386">
        <f t="shared" si="66"/>
        <v>-0.4814078316</v>
      </c>
      <c r="M37" s="383">
        <v>0.266647196</v>
      </c>
      <c r="N37" s="386">
        <f t="shared" si="5"/>
        <v>0.7494810738</v>
      </c>
      <c r="O37" s="383">
        <f t="shared" si="6"/>
        <v>0.9456188622</v>
      </c>
      <c r="P37" s="387">
        <f t="shared" si="7"/>
        <v>0</v>
      </c>
      <c r="Q37" s="387">
        <f t="shared" si="8"/>
        <v>-0.2205145505</v>
      </c>
      <c r="R37" s="383">
        <v>508.618253743995</v>
      </c>
      <c r="S37" s="386">
        <f t="shared" si="9"/>
        <v>-1.422561907</v>
      </c>
      <c r="T37" s="383">
        <v>9.9745690873128</v>
      </c>
      <c r="U37" s="386">
        <f t="shared" si="10"/>
        <v>0.007046568687</v>
      </c>
      <c r="V37" s="383">
        <v>7.0358858434586</v>
      </c>
      <c r="W37" s="386">
        <f t="shared" si="11"/>
        <v>-0.4587632163</v>
      </c>
      <c r="X37" s="383">
        <v>12.2916077988132</v>
      </c>
      <c r="Y37" s="383">
        <f t="shared" si="12"/>
        <v>87.7083922</v>
      </c>
      <c r="Z37" s="386">
        <f t="shared" si="13"/>
        <v>0.4914424178</v>
      </c>
      <c r="AA37" s="388">
        <f t="shared" si="14"/>
        <v>-0.2814373824</v>
      </c>
      <c r="AB37" s="389" t="s">
        <v>182</v>
      </c>
      <c r="AC37" s="389" t="s">
        <v>136</v>
      </c>
      <c r="AD37" s="390">
        <v>3539.0</v>
      </c>
      <c r="AE37" s="391" t="s">
        <v>141</v>
      </c>
      <c r="AF37" s="383">
        <v>0.0</v>
      </c>
      <c r="AG37" s="392">
        <f t="shared" si="15"/>
        <v>93.70553811</v>
      </c>
      <c r="AH37" s="382">
        <f t="shared" si="16"/>
        <v>93.70553811</v>
      </c>
      <c r="AI37" s="383">
        <v>0.0</v>
      </c>
      <c r="AJ37" s="392">
        <f t="shared" si="17"/>
        <v>18.12031892</v>
      </c>
      <c r="AK37" s="382">
        <f t="shared" si="18"/>
        <v>18.12031892</v>
      </c>
      <c r="AL37" s="392">
        <v>0.0</v>
      </c>
      <c r="AM37" s="392">
        <f t="shared" si="19"/>
        <v>21.14037207</v>
      </c>
      <c r="AN37" s="382">
        <f t="shared" si="20"/>
        <v>21.14037207</v>
      </c>
      <c r="AO37" s="383">
        <v>254.309126871998</v>
      </c>
      <c r="AP37" s="392">
        <f t="shared" si="21"/>
        <v>171.2202357</v>
      </c>
      <c r="AQ37" s="382">
        <f t="shared" si="22"/>
        <v>171.2202357</v>
      </c>
      <c r="AR37" s="393">
        <f t="shared" si="23"/>
        <v>80.07335374</v>
      </c>
      <c r="AS37" s="382" t="s">
        <v>182</v>
      </c>
      <c r="AT37" s="382" t="s">
        <v>136</v>
      </c>
      <c r="AU37" s="382" t="str">
        <f>RH!I51</f>
        <v>Norte</v>
      </c>
      <c r="AV37" s="394">
        <v>1436.0</v>
      </c>
      <c r="AW37" s="392">
        <v>81.2376377507771</v>
      </c>
      <c r="AX37" s="382">
        <f t="shared" si="24"/>
        <v>-1.447196951</v>
      </c>
      <c r="AY37" s="383">
        <v>97.49</v>
      </c>
      <c r="AZ37" s="382">
        <f t="shared" si="25"/>
        <v>0.3863836266</v>
      </c>
      <c r="BA37" s="383">
        <v>1.61</v>
      </c>
      <c r="BB37" s="382">
        <f t="shared" si="26"/>
        <v>0.08369015532</v>
      </c>
      <c r="BC37" s="392">
        <v>3.03758123763775</v>
      </c>
      <c r="BD37" s="382">
        <f t="shared" si="27"/>
        <v>2.549091756</v>
      </c>
      <c r="BE37" s="383">
        <v>2.0</v>
      </c>
      <c r="BF37" s="383">
        <f t="shared" si="28"/>
        <v>0.565131393</v>
      </c>
      <c r="BG37" s="382">
        <f t="shared" si="29"/>
        <v>0.1687524576</v>
      </c>
      <c r="BH37" s="395">
        <f t="shared" si="30"/>
        <v>0.5559087914</v>
      </c>
      <c r="BI37" s="382" t="s">
        <v>182</v>
      </c>
      <c r="BJ37" s="382" t="s">
        <v>136</v>
      </c>
      <c r="BK37" s="382" t="str">
        <f>Equip.!J54</f>
        <v>Norte</v>
      </c>
      <c r="BL37" s="394">
        <v>3539.0</v>
      </c>
      <c r="BM37" s="392">
        <v>0.0</v>
      </c>
      <c r="BN37" s="396">
        <f t="shared" si="64"/>
        <v>0</v>
      </c>
      <c r="BO37" s="397">
        <f t="shared" si="31"/>
        <v>4.865641191</v>
      </c>
      <c r="BP37" s="398">
        <f t="shared" si="32"/>
        <v>-0.7516955639</v>
      </c>
      <c r="BQ37" s="396">
        <v>0.0</v>
      </c>
      <c r="BR37" s="396">
        <f t="shared" si="33"/>
        <v>0</v>
      </c>
      <c r="BS37" s="397">
        <f t="shared" si="34"/>
        <v>1.174465115</v>
      </c>
      <c r="BT37" s="398">
        <f t="shared" si="35"/>
        <v>-0.61228383</v>
      </c>
      <c r="BU37" s="396">
        <v>0.0</v>
      </c>
      <c r="BV37" s="396">
        <f t="shared" si="36"/>
        <v>0</v>
      </c>
      <c r="BW37" s="399">
        <f t="shared" si="37"/>
        <v>2.432820595</v>
      </c>
      <c r="BX37" s="398">
        <f t="shared" si="38"/>
        <v>-0.3206309779</v>
      </c>
      <c r="BY37" s="396">
        <v>0.0</v>
      </c>
      <c r="BZ37" s="396">
        <f t="shared" si="39"/>
        <v>0</v>
      </c>
      <c r="CA37" s="397">
        <f t="shared" si="40"/>
        <v>3.691176076</v>
      </c>
      <c r="CB37" s="398">
        <f t="shared" si="41"/>
        <v>-0.2297021468</v>
      </c>
      <c r="CC37" s="400">
        <v>0.0</v>
      </c>
      <c r="CD37" s="396">
        <f t="shared" si="42"/>
        <v>0</v>
      </c>
      <c r="CE37" s="397">
        <f t="shared" si="43"/>
        <v>1.174465115</v>
      </c>
      <c r="CF37" s="398">
        <f t="shared" si="44"/>
        <v>-0.61228383</v>
      </c>
      <c r="CG37" s="392">
        <v>2.0</v>
      </c>
      <c r="CH37" s="396">
        <f t="shared" si="45"/>
        <v>56.5131393</v>
      </c>
      <c r="CI37" s="397">
        <f t="shared" si="46"/>
        <v>1.845588038</v>
      </c>
      <c r="CJ37" s="398">
        <f t="shared" si="47"/>
        <v>-0.4737144586</v>
      </c>
      <c r="CK37" s="392">
        <v>0.0</v>
      </c>
      <c r="CL37" s="396">
        <f t="shared" si="48"/>
        <v>0</v>
      </c>
      <c r="CM37" s="397">
        <f t="shared" si="49"/>
        <v>1.593916942</v>
      </c>
      <c r="CN37" s="398">
        <f t="shared" si="50"/>
        <v>-0.9908582205</v>
      </c>
      <c r="CO37" s="401">
        <v>2.0</v>
      </c>
      <c r="CP37" s="402">
        <f t="shared" si="51"/>
        <v>56.5131393</v>
      </c>
      <c r="CQ37" s="403">
        <f t="shared" si="52"/>
        <v>26.34157472</v>
      </c>
      <c r="CR37" s="398">
        <f t="shared" si="53"/>
        <v>-1.119217761</v>
      </c>
      <c r="CS37" s="404">
        <f t="shared" si="54"/>
        <v>-0.6607288884</v>
      </c>
      <c r="CT37" s="396">
        <v>3.544166</v>
      </c>
      <c r="CU37" s="396">
        <v>15.3557423</v>
      </c>
      <c r="CV37" s="405">
        <f t="shared" si="55"/>
        <v>9.44995415</v>
      </c>
      <c r="CW37" s="382" t="s">
        <v>182</v>
      </c>
      <c r="CX37" s="382" t="s">
        <v>136</v>
      </c>
      <c r="CY37" s="406" t="s">
        <v>141</v>
      </c>
      <c r="CZ37" s="394">
        <v>3539.0</v>
      </c>
      <c r="DA37" s="396">
        <v>2.0</v>
      </c>
      <c r="DB37" s="400">
        <f t="shared" si="56"/>
        <v>56.5131393</v>
      </c>
      <c r="DC37" s="398">
        <f t="shared" si="57"/>
        <v>-0.6300878452</v>
      </c>
      <c r="DD37" s="396">
        <v>243.4911617</v>
      </c>
      <c r="DE37" s="398">
        <f t="shared" si="58"/>
        <v>0.8761489041</v>
      </c>
      <c r="DF37" s="400">
        <v>243.4911617</v>
      </c>
      <c r="DG37" s="398">
        <f t="shared" si="59"/>
        <v>1.185821822</v>
      </c>
      <c r="DH37" s="407">
        <f t="shared" si="60"/>
        <v>0.8493943962</v>
      </c>
      <c r="DI37" s="396">
        <v>2867.32</v>
      </c>
      <c r="DJ37" s="398">
        <f t="shared" si="61"/>
        <v>2867.32</v>
      </c>
      <c r="DK37" s="388">
        <f t="shared" si="62"/>
        <v>2867.32</v>
      </c>
    </row>
    <row r="38">
      <c r="A38" s="381" t="s">
        <v>183</v>
      </c>
      <c r="B38" s="382" t="s">
        <v>148</v>
      </c>
      <c r="C38" s="382" t="s">
        <v>148</v>
      </c>
      <c r="D38" s="382" t="str">
        <f>Neces.!I52</f>
        <v>Centro Sul</v>
      </c>
      <c r="E38" s="383">
        <v>526.930187480508</v>
      </c>
      <c r="F38" s="384">
        <f t="shared" si="1"/>
        <v>-0.8624278809</v>
      </c>
      <c r="G38" s="385">
        <f t="shared" si="67"/>
        <v>11692.74724</v>
      </c>
      <c r="H38" s="385">
        <v>10444.0</v>
      </c>
      <c r="I38" s="383">
        <f t="shared" si="2"/>
        <v>4.018866863</v>
      </c>
      <c r="J38" s="386">
        <f t="shared" si="3"/>
        <v>0.4526389801</v>
      </c>
      <c r="K38" s="383">
        <v>0.089970369</v>
      </c>
      <c r="L38" s="386">
        <f t="shared" si="66"/>
        <v>0.2618743046</v>
      </c>
      <c r="M38" s="383">
        <v>0.245936967</v>
      </c>
      <c r="N38" s="386">
        <f t="shared" si="5"/>
        <v>-0.1335867255</v>
      </c>
      <c r="O38" s="383">
        <f t="shared" si="6"/>
        <v>0.9456188622</v>
      </c>
      <c r="P38" s="387">
        <f t="shared" si="7"/>
        <v>0</v>
      </c>
      <c r="Q38" s="387">
        <f t="shared" si="8"/>
        <v>-0.2205145505</v>
      </c>
      <c r="R38" s="383">
        <v>3130.98429720414</v>
      </c>
      <c r="S38" s="386">
        <f t="shared" si="9"/>
        <v>1.937129387</v>
      </c>
      <c r="T38" s="383">
        <v>13.6729222520107</v>
      </c>
      <c r="U38" s="386">
        <f t="shared" si="10"/>
        <v>1.638529179</v>
      </c>
      <c r="V38" s="383">
        <v>6.10877058598238</v>
      </c>
      <c r="W38" s="386">
        <f t="shared" si="11"/>
        <v>-1.371673578</v>
      </c>
      <c r="X38" s="383">
        <v>25.2489467636921</v>
      </c>
      <c r="Y38" s="383">
        <f t="shared" si="12"/>
        <v>74.75105324</v>
      </c>
      <c r="Z38" s="386">
        <f t="shared" si="13"/>
        <v>-0.8507996121</v>
      </c>
      <c r="AA38" s="388">
        <f t="shared" si="14"/>
        <v>-0.03652007282</v>
      </c>
      <c r="AB38" s="389" t="s">
        <v>183</v>
      </c>
      <c r="AC38" s="389" t="s">
        <v>148</v>
      </c>
      <c r="AD38" s="390">
        <v>10444.0</v>
      </c>
      <c r="AE38" s="391" t="s">
        <v>143</v>
      </c>
      <c r="AF38" s="383">
        <v>19.1497510532363</v>
      </c>
      <c r="AG38" s="392">
        <f t="shared" si="15"/>
        <v>71.01496777</v>
      </c>
      <c r="AH38" s="382">
        <f t="shared" si="16"/>
        <v>71.01496777</v>
      </c>
      <c r="AI38" s="383">
        <v>0.0</v>
      </c>
      <c r="AJ38" s="392">
        <f t="shared" si="17"/>
        <v>12.66350824</v>
      </c>
      <c r="AK38" s="382">
        <f t="shared" si="18"/>
        <v>12.66350824</v>
      </c>
      <c r="AL38" s="392">
        <v>0.0</v>
      </c>
      <c r="AM38" s="392">
        <f t="shared" si="19"/>
        <v>18.37450215</v>
      </c>
      <c r="AN38" s="382">
        <f t="shared" si="20"/>
        <v>18.37450215</v>
      </c>
      <c r="AO38" s="383">
        <v>86.1738797395634</v>
      </c>
      <c r="AP38" s="392">
        <f t="shared" si="21"/>
        <v>157.9213969</v>
      </c>
      <c r="AQ38" s="382">
        <f t="shared" si="22"/>
        <v>157.9213969</v>
      </c>
      <c r="AR38" s="393">
        <f t="shared" si="23"/>
        <v>69.6244649</v>
      </c>
      <c r="AS38" s="382" t="s">
        <v>183</v>
      </c>
      <c r="AT38" s="382" t="s">
        <v>148</v>
      </c>
      <c r="AU38" s="382" t="str">
        <f>RH!I52</f>
        <v>Centro Sul</v>
      </c>
      <c r="AV38" s="394">
        <v>4396.0</v>
      </c>
      <c r="AW38" s="392">
        <v>93.5944082726924</v>
      </c>
      <c r="AX38" s="382">
        <f t="shared" si="24"/>
        <v>-0.1349383244</v>
      </c>
      <c r="AY38" s="383">
        <v>100.0</v>
      </c>
      <c r="AZ38" s="382">
        <f t="shared" si="25"/>
        <v>0.5821872744</v>
      </c>
      <c r="BA38" s="383">
        <v>1.06</v>
      </c>
      <c r="BB38" s="382">
        <f t="shared" si="26"/>
        <v>-0.6435772944</v>
      </c>
      <c r="BC38" s="392">
        <v>1.10111068556109</v>
      </c>
      <c r="BD38" s="382">
        <f t="shared" si="27"/>
        <v>-0.6166136186</v>
      </c>
      <c r="BE38" s="383">
        <v>1.0</v>
      </c>
      <c r="BF38" s="383">
        <f t="shared" si="28"/>
        <v>0.09574875527</v>
      </c>
      <c r="BG38" s="382">
        <f t="shared" si="29"/>
        <v>-1.048272454</v>
      </c>
      <c r="BH38" s="395">
        <f t="shared" si="30"/>
        <v>-0.4516534568</v>
      </c>
      <c r="BI38" s="382" t="s">
        <v>183</v>
      </c>
      <c r="BJ38" s="382" t="s">
        <v>148</v>
      </c>
      <c r="BK38" s="382" t="str">
        <f>Equip.!J55</f>
        <v>Centro Sul</v>
      </c>
      <c r="BL38" s="394">
        <v>10444.0</v>
      </c>
      <c r="BM38" s="392">
        <v>1.0</v>
      </c>
      <c r="BN38" s="396">
        <f t="shared" si="64"/>
        <v>9.574875527</v>
      </c>
      <c r="BO38" s="397">
        <f t="shared" si="31"/>
        <v>5.462689828</v>
      </c>
      <c r="BP38" s="398">
        <f t="shared" si="32"/>
        <v>-0.2909355017</v>
      </c>
      <c r="BQ38" s="396">
        <v>0.0</v>
      </c>
      <c r="BR38" s="396">
        <f t="shared" si="33"/>
        <v>0</v>
      </c>
      <c r="BS38" s="397">
        <f t="shared" si="34"/>
        <v>1.241520416</v>
      </c>
      <c r="BT38" s="398">
        <f t="shared" si="35"/>
        <v>-0.49503649</v>
      </c>
      <c r="BU38" s="396">
        <v>0.0</v>
      </c>
      <c r="BV38" s="396">
        <f t="shared" si="36"/>
        <v>0</v>
      </c>
      <c r="BW38" s="399">
        <f t="shared" si="37"/>
        <v>2.234736748</v>
      </c>
      <c r="BX38" s="398">
        <f t="shared" si="38"/>
        <v>-0.4154147741</v>
      </c>
      <c r="BY38" s="396">
        <v>0.0</v>
      </c>
      <c r="BZ38" s="396">
        <f t="shared" si="39"/>
        <v>0</v>
      </c>
      <c r="CA38" s="397">
        <f t="shared" si="40"/>
        <v>1.738128582</v>
      </c>
      <c r="CB38" s="398">
        <f t="shared" si="41"/>
        <v>-0.7862777945</v>
      </c>
      <c r="CC38" s="400">
        <v>0.0</v>
      </c>
      <c r="CD38" s="396">
        <f t="shared" si="42"/>
        <v>0</v>
      </c>
      <c r="CE38" s="397">
        <f t="shared" si="43"/>
        <v>1.241520416</v>
      </c>
      <c r="CF38" s="398">
        <f t="shared" si="44"/>
        <v>-0.49503649</v>
      </c>
      <c r="CG38" s="392">
        <v>0.0</v>
      </c>
      <c r="CH38" s="396">
        <f t="shared" si="45"/>
        <v>0</v>
      </c>
      <c r="CI38" s="397">
        <f t="shared" si="46"/>
        <v>2.483040831</v>
      </c>
      <c r="CJ38" s="398">
        <f t="shared" si="47"/>
        <v>-0.1580641602</v>
      </c>
      <c r="CK38" s="392">
        <v>0.0</v>
      </c>
      <c r="CL38" s="396">
        <f t="shared" si="48"/>
        <v>0</v>
      </c>
      <c r="CM38" s="397">
        <f t="shared" si="49"/>
        <v>6.952514327</v>
      </c>
      <c r="CN38" s="398">
        <f t="shared" si="50"/>
        <v>0.8079255282</v>
      </c>
      <c r="CO38" s="401">
        <v>0.0</v>
      </c>
      <c r="CP38" s="402">
        <f t="shared" si="51"/>
        <v>0</v>
      </c>
      <c r="CQ38" s="403">
        <f t="shared" si="52"/>
        <v>40.22526146</v>
      </c>
      <c r="CR38" s="398">
        <f t="shared" si="53"/>
        <v>0.2941921253</v>
      </c>
      <c r="CS38" s="404">
        <f t="shared" si="54"/>
        <v>-0.1160368198</v>
      </c>
      <c r="CT38" s="396">
        <v>15.35039</v>
      </c>
      <c r="CU38" s="396">
        <v>33.495702</v>
      </c>
      <c r="CV38" s="405">
        <f t="shared" si="55"/>
        <v>24.423046</v>
      </c>
      <c r="CW38" s="382" t="s">
        <v>183</v>
      </c>
      <c r="CX38" s="382" t="s">
        <v>148</v>
      </c>
      <c r="CY38" s="406" t="s">
        <v>143</v>
      </c>
      <c r="CZ38" s="394">
        <v>10444.0</v>
      </c>
      <c r="DA38" s="396">
        <v>4.0</v>
      </c>
      <c r="DB38" s="400">
        <f t="shared" si="56"/>
        <v>38.29950211</v>
      </c>
      <c r="DC38" s="398">
        <f t="shared" si="57"/>
        <v>0.05426417048</v>
      </c>
      <c r="DD38" s="396">
        <v>96.98261862</v>
      </c>
      <c r="DE38" s="398">
        <f t="shared" si="58"/>
        <v>-0.7407329886</v>
      </c>
      <c r="DF38" s="400">
        <v>73.59383386</v>
      </c>
      <c r="DG38" s="398">
        <f t="shared" si="59"/>
        <v>-0.7168916442</v>
      </c>
      <c r="DH38" s="407">
        <f t="shared" si="60"/>
        <v>-0.6516967349</v>
      </c>
      <c r="DI38" s="396">
        <v>901.2</v>
      </c>
      <c r="DJ38" s="398">
        <f t="shared" si="61"/>
        <v>901.2</v>
      </c>
      <c r="DK38" s="388">
        <f t="shared" si="62"/>
        <v>901.2</v>
      </c>
    </row>
    <row r="39">
      <c r="A39" s="381" t="s">
        <v>184</v>
      </c>
      <c r="B39" s="382" t="s">
        <v>153</v>
      </c>
      <c r="C39" s="382" t="s">
        <v>136</v>
      </c>
      <c r="D39" s="382" t="str">
        <f>Neces.!I53</f>
        <v>Baixo Pantanal</v>
      </c>
      <c r="E39" s="383">
        <v>701.782703501346</v>
      </c>
      <c r="F39" s="384">
        <f t="shared" si="1"/>
        <v>0.7620090179</v>
      </c>
      <c r="G39" s="385">
        <f t="shared" si="67"/>
        <v>11128.48598</v>
      </c>
      <c r="H39" s="385">
        <v>9940.0</v>
      </c>
      <c r="I39" s="383">
        <f t="shared" si="2"/>
        <v>3.997386384</v>
      </c>
      <c r="J39" s="386">
        <f t="shared" si="3"/>
        <v>0.5035317061</v>
      </c>
      <c r="K39" s="383">
        <v>0.087652988</v>
      </c>
      <c r="L39" s="386">
        <f t="shared" si="66"/>
        <v>0.1249042702</v>
      </c>
      <c r="M39" s="383">
        <v>0.215892729</v>
      </c>
      <c r="N39" s="386">
        <f t="shared" si="5"/>
        <v>-1.414649293</v>
      </c>
      <c r="O39" s="383">
        <f t="shared" si="6"/>
        <v>0.9456188622</v>
      </c>
      <c r="P39" s="387">
        <f t="shared" si="7"/>
        <v>0</v>
      </c>
      <c r="Q39" s="387">
        <f t="shared" si="8"/>
        <v>-0.2205145505</v>
      </c>
      <c r="R39" s="383">
        <v>3470.82494969819</v>
      </c>
      <c r="S39" s="386">
        <f t="shared" si="9"/>
        <v>2.372522335</v>
      </c>
      <c r="T39" s="383">
        <v>13.0784708249497</v>
      </c>
      <c r="U39" s="386">
        <f t="shared" si="10"/>
        <v>1.376294308</v>
      </c>
      <c r="V39" s="383">
        <v>6.87122736418511</v>
      </c>
      <c r="W39" s="386">
        <f t="shared" si="11"/>
        <v>-0.6208988631</v>
      </c>
      <c r="X39" s="383">
        <v>8.85311871227364</v>
      </c>
      <c r="Y39" s="383">
        <f t="shared" si="12"/>
        <v>91.14688129</v>
      </c>
      <c r="Z39" s="386">
        <f t="shared" si="13"/>
        <v>0.84763319</v>
      </c>
      <c r="AA39" s="388">
        <f t="shared" si="14"/>
        <v>0.3894628865</v>
      </c>
      <c r="AB39" s="389" t="s">
        <v>184</v>
      </c>
      <c r="AC39" s="389" t="s">
        <v>153</v>
      </c>
      <c r="AD39" s="390">
        <v>9940.0</v>
      </c>
      <c r="AE39" s="391" t="s">
        <v>132</v>
      </c>
      <c r="AF39" s="383">
        <v>100.603621730382</v>
      </c>
      <c r="AG39" s="392">
        <f t="shared" si="15"/>
        <v>20.59986816</v>
      </c>
      <c r="AH39" s="382">
        <f t="shared" si="16"/>
        <v>20.59986816</v>
      </c>
      <c r="AI39" s="383">
        <v>0.0</v>
      </c>
      <c r="AJ39" s="392">
        <f t="shared" si="17"/>
        <v>0</v>
      </c>
      <c r="AK39" s="382">
        <f t="shared" si="18"/>
        <v>0</v>
      </c>
      <c r="AL39" s="392">
        <v>0.0</v>
      </c>
      <c r="AM39" s="392">
        <f t="shared" si="19"/>
        <v>0</v>
      </c>
      <c r="AN39" s="382">
        <f t="shared" si="20"/>
        <v>0</v>
      </c>
      <c r="AO39" s="383">
        <v>150.905432595573</v>
      </c>
      <c r="AP39" s="392">
        <f t="shared" si="21"/>
        <v>147.2890574</v>
      </c>
      <c r="AQ39" s="382">
        <f t="shared" si="22"/>
        <v>147.2890574</v>
      </c>
      <c r="AR39" s="393">
        <f t="shared" si="23"/>
        <v>48.30669084</v>
      </c>
      <c r="AS39" s="382" t="s">
        <v>184</v>
      </c>
      <c r="AT39" s="382" t="s">
        <v>153</v>
      </c>
      <c r="AU39" s="382" t="str">
        <f>RH!I53</f>
        <v>Baixo Pantanal</v>
      </c>
      <c r="AV39" s="394">
        <v>5303.0</v>
      </c>
      <c r="AW39" s="392">
        <v>92.5553319919517</v>
      </c>
      <c r="AX39" s="382">
        <f t="shared" si="24"/>
        <v>-0.2452856689</v>
      </c>
      <c r="AY39" s="383">
        <v>69.42</v>
      </c>
      <c r="AZ39" s="382">
        <f t="shared" si="25"/>
        <v>-1.803340832</v>
      </c>
      <c r="BA39" s="383">
        <v>1.78</v>
      </c>
      <c r="BB39" s="382">
        <f t="shared" si="26"/>
        <v>0.3084819125</v>
      </c>
      <c r="BC39" s="392">
        <v>0.915492957746479</v>
      </c>
      <c r="BD39" s="382">
        <f t="shared" si="27"/>
        <v>-0.9200579637</v>
      </c>
      <c r="BE39" s="383">
        <v>1.0</v>
      </c>
      <c r="BF39" s="383">
        <f t="shared" si="28"/>
        <v>0.1006036217</v>
      </c>
      <c r="BG39" s="382">
        <f t="shared" si="29"/>
        <v>-1.035684657</v>
      </c>
      <c r="BH39" s="395">
        <f t="shared" si="30"/>
        <v>-0.5164324981</v>
      </c>
      <c r="BI39" s="382" t="s">
        <v>184</v>
      </c>
      <c r="BJ39" s="382" t="s">
        <v>153</v>
      </c>
      <c r="BK39" s="382" t="str">
        <f>Equip.!J56</f>
        <v>Baixo Pantanal</v>
      </c>
      <c r="BL39" s="394">
        <v>9940.0</v>
      </c>
      <c r="BM39" s="392">
        <v>1.0</v>
      </c>
      <c r="BN39" s="396">
        <f t="shared" si="64"/>
        <v>10.06036217</v>
      </c>
      <c r="BO39" s="397">
        <f t="shared" si="31"/>
        <v>7.209953856</v>
      </c>
      <c r="BP39" s="398">
        <f t="shared" si="32"/>
        <v>1.057479739</v>
      </c>
      <c r="BQ39" s="396">
        <v>1.0</v>
      </c>
      <c r="BR39" s="396">
        <f t="shared" si="33"/>
        <v>10.06036217</v>
      </c>
      <c r="BS39" s="397">
        <f t="shared" si="34"/>
        <v>2.059986816</v>
      </c>
      <c r="BT39" s="398">
        <f t="shared" si="35"/>
        <v>0.9360660115</v>
      </c>
      <c r="BU39" s="396">
        <v>1.0</v>
      </c>
      <c r="BV39" s="396">
        <f t="shared" si="36"/>
        <v>10.06036217</v>
      </c>
      <c r="BW39" s="399">
        <f t="shared" si="37"/>
        <v>3.089980224</v>
      </c>
      <c r="BX39" s="398">
        <f t="shared" si="38"/>
        <v>-0.006177855482</v>
      </c>
      <c r="BY39" s="396">
        <v>0.0</v>
      </c>
      <c r="BZ39" s="396">
        <f t="shared" si="39"/>
        <v>0</v>
      </c>
      <c r="CA39" s="397">
        <f t="shared" si="40"/>
        <v>4.119973632</v>
      </c>
      <c r="CB39" s="398">
        <f t="shared" si="41"/>
        <v>-0.1075042595</v>
      </c>
      <c r="CC39" s="400">
        <v>1.0</v>
      </c>
      <c r="CD39" s="396">
        <f t="shared" si="42"/>
        <v>10.06036217</v>
      </c>
      <c r="CE39" s="397">
        <f t="shared" si="43"/>
        <v>2.059986816</v>
      </c>
      <c r="CF39" s="398">
        <f t="shared" si="44"/>
        <v>0.9360660115</v>
      </c>
      <c r="CG39" s="392">
        <v>0.0</v>
      </c>
      <c r="CH39" s="396">
        <f t="shared" si="45"/>
        <v>0</v>
      </c>
      <c r="CI39" s="397">
        <f t="shared" si="46"/>
        <v>2.059986816</v>
      </c>
      <c r="CJ39" s="398">
        <f t="shared" si="47"/>
        <v>-0.3675496743</v>
      </c>
      <c r="CK39" s="392">
        <v>3.0</v>
      </c>
      <c r="CL39" s="396">
        <f t="shared" si="48"/>
        <v>30.18108652</v>
      </c>
      <c r="CM39" s="397">
        <f t="shared" si="49"/>
        <v>8.239947264</v>
      </c>
      <c r="CN39" s="398">
        <f t="shared" si="50"/>
        <v>1.240093366</v>
      </c>
      <c r="CO39" s="401">
        <v>4.0</v>
      </c>
      <c r="CP39" s="402">
        <f t="shared" si="51"/>
        <v>40.24144869</v>
      </c>
      <c r="CQ39" s="403">
        <f t="shared" si="52"/>
        <v>43.25972314</v>
      </c>
      <c r="CR39" s="398">
        <f t="shared" si="53"/>
        <v>0.6031113777</v>
      </c>
      <c r="CS39" s="404">
        <f t="shared" si="54"/>
        <v>0.4932671255</v>
      </c>
      <c r="CT39" s="396">
        <v>5.447942</v>
      </c>
      <c r="CU39" s="396">
        <v>91.0229645</v>
      </c>
      <c r="CV39" s="405">
        <f t="shared" si="55"/>
        <v>48.23545325</v>
      </c>
      <c r="CW39" s="382" t="s">
        <v>184</v>
      </c>
      <c r="CX39" s="382" t="s">
        <v>153</v>
      </c>
      <c r="CY39" s="406" t="s">
        <v>132</v>
      </c>
      <c r="CZ39" s="394">
        <v>9940.0</v>
      </c>
      <c r="DA39" s="396">
        <v>4.0</v>
      </c>
      <c r="DB39" s="400">
        <f t="shared" si="56"/>
        <v>40.24144869</v>
      </c>
      <c r="DC39" s="398">
        <f t="shared" si="57"/>
        <v>-0.0187017641</v>
      </c>
      <c r="DD39" s="396">
        <v>194.1041453</v>
      </c>
      <c r="DE39" s="398">
        <f t="shared" si="58"/>
        <v>0.3311092028</v>
      </c>
      <c r="DF39" s="400">
        <v>194.1041453</v>
      </c>
      <c r="DG39" s="398">
        <f t="shared" si="59"/>
        <v>0.6327269476</v>
      </c>
      <c r="DH39" s="407">
        <f t="shared" si="60"/>
        <v>0.416775204</v>
      </c>
      <c r="DI39" s="396">
        <v>1018.87</v>
      </c>
      <c r="DJ39" s="398">
        <f t="shared" si="61"/>
        <v>1018.87</v>
      </c>
      <c r="DK39" s="388">
        <f t="shared" si="62"/>
        <v>1018.87</v>
      </c>
    </row>
    <row r="40">
      <c r="A40" s="381" t="s">
        <v>185</v>
      </c>
      <c r="B40" s="382" t="s">
        <v>155</v>
      </c>
      <c r="C40" s="382" t="s">
        <v>148</v>
      </c>
      <c r="D40" s="382" t="str">
        <f>Neces.!I54</f>
        <v>Sul Fronteira</v>
      </c>
      <c r="E40" s="383">
        <v>701.18149480549</v>
      </c>
      <c r="F40" s="384">
        <f t="shared" si="1"/>
        <v>0.756423593</v>
      </c>
      <c r="G40" s="385">
        <f t="shared" si="67"/>
        <v>15458.96725</v>
      </c>
      <c r="H40" s="385">
        <v>13808.0</v>
      </c>
      <c r="I40" s="383">
        <f t="shared" si="2"/>
        <v>4.140130778</v>
      </c>
      <c r="J40" s="386">
        <f t="shared" si="3"/>
        <v>0.1653338748</v>
      </c>
      <c r="K40" s="383">
        <v>0.078701617</v>
      </c>
      <c r="L40" s="386">
        <f t="shared" si="66"/>
        <v>-0.4041712653</v>
      </c>
      <c r="M40" s="383">
        <v>0.214207509</v>
      </c>
      <c r="N40" s="386">
        <f t="shared" si="5"/>
        <v>-1.486505742</v>
      </c>
      <c r="O40" s="383">
        <f t="shared" si="6"/>
        <v>0.9456188622</v>
      </c>
      <c r="P40" s="387">
        <f t="shared" si="7"/>
        <v>0</v>
      </c>
      <c r="Q40" s="387">
        <f t="shared" si="8"/>
        <v>-0.2205145505</v>
      </c>
      <c r="R40" s="383">
        <v>3483.48783314021</v>
      </c>
      <c r="S40" s="386">
        <f t="shared" si="9"/>
        <v>2.388745615</v>
      </c>
      <c r="T40" s="383">
        <v>10.5446118192352</v>
      </c>
      <c r="U40" s="386">
        <f t="shared" si="10"/>
        <v>0.2585138469</v>
      </c>
      <c r="V40" s="383">
        <v>7.49565469293163</v>
      </c>
      <c r="W40" s="386">
        <f t="shared" si="11"/>
        <v>-0.006038764342</v>
      </c>
      <c r="X40" s="383">
        <v>8.91512166859791</v>
      </c>
      <c r="Y40" s="383">
        <f t="shared" si="12"/>
        <v>91.08487833</v>
      </c>
      <c r="Z40" s="386">
        <f t="shared" si="13"/>
        <v>0.8412103455</v>
      </c>
      <c r="AA40" s="388">
        <f t="shared" si="14"/>
        <v>0.2702668454</v>
      </c>
      <c r="AB40" s="389" t="s">
        <v>185</v>
      </c>
      <c r="AC40" s="389" t="s">
        <v>155</v>
      </c>
      <c r="AD40" s="390">
        <v>13808.0</v>
      </c>
      <c r="AE40" s="391" t="s">
        <v>146</v>
      </c>
      <c r="AF40" s="383">
        <v>43.4530706836616</v>
      </c>
      <c r="AG40" s="392">
        <f t="shared" si="15"/>
        <v>42.58811869</v>
      </c>
      <c r="AH40" s="382">
        <f t="shared" si="16"/>
        <v>42.58811869</v>
      </c>
      <c r="AI40" s="383">
        <v>0.0</v>
      </c>
      <c r="AJ40" s="392">
        <f t="shared" si="17"/>
        <v>0</v>
      </c>
      <c r="AK40" s="382">
        <f t="shared" si="18"/>
        <v>0</v>
      </c>
      <c r="AL40" s="392">
        <v>0.0</v>
      </c>
      <c r="AM40" s="392">
        <f t="shared" si="19"/>
        <v>0</v>
      </c>
      <c r="AN40" s="382">
        <f t="shared" si="20"/>
        <v>0</v>
      </c>
      <c r="AO40" s="383">
        <v>224.507531865585</v>
      </c>
      <c r="AP40" s="392">
        <f t="shared" si="21"/>
        <v>152.5428979</v>
      </c>
      <c r="AQ40" s="382">
        <f t="shared" si="22"/>
        <v>152.5428979</v>
      </c>
      <c r="AR40" s="393">
        <f t="shared" si="23"/>
        <v>54.28049309</v>
      </c>
      <c r="AS40" s="382" t="s">
        <v>185</v>
      </c>
      <c r="AT40" s="382" t="s">
        <v>155</v>
      </c>
      <c r="AU40" s="382" t="str">
        <f>RH!I54</f>
        <v>Sul Fronteira</v>
      </c>
      <c r="AV40" s="394">
        <v>6051.0</v>
      </c>
      <c r="AW40" s="392">
        <v>100.0</v>
      </c>
      <c r="AX40" s="382">
        <f t="shared" si="24"/>
        <v>0.5453197569</v>
      </c>
      <c r="AY40" s="383">
        <v>99.94</v>
      </c>
      <c r="AZ40" s="382">
        <f t="shared" si="25"/>
        <v>0.5775067091</v>
      </c>
      <c r="BA40" s="383">
        <v>1.54</v>
      </c>
      <c r="BB40" s="382">
        <f t="shared" si="26"/>
        <v>-0.008871156464</v>
      </c>
      <c r="BC40" s="392">
        <v>1.14064310544612</v>
      </c>
      <c r="BD40" s="382">
        <f t="shared" si="27"/>
        <v>-0.5519867675</v>
      </c>
      <c r="BE40" s="383">
        <v>12.0</v>
      </c>
      <c r="BF40" s="383">
        <f t="shared" si="28"/>
        <v>0.8690614137</v>
      </c>
      <c r="BG40" s="382">
        <f t="shared" si="29"/>
        <v>0.9567884368</v>
      </c>
      <c r="BH40" s="395">
        <f t="shared" si="30"/>
        <v>0.09423608878</v>
      </c>
      <c r="BI40" s="382" t="s">
        <v>185</v>
      </c>
      <c r="BJ40" s="382" t="s">
        <v>155</v>
      </c>
      <c r="BK40" s="382" t="str">
        <f>Equip.!J57</f>
        <v>Sul Fronteira</v>
      </c>
      <c r="BL40" s="394">
        <v>13808.0</v>
      </c>
      <c r="BM40" s="392">
        <v>2.0</v>
      </c>
      <c r="BN40" s="396">
        <f t="shared" si="64"/>
        <v>14.48435689</v>
      </c>
      <c r="BO40" s="397">
        <f t="shared" si="31"/>
        <v>8.517623738</v>
      </c>
      <c r="BP40" s="398">
        <f t="shared" si="32"/>
        <v>2.066647197</v>
      </c>
      <c r="BQ40" s="396">
        <v>0.0</v>
      </c>
      <c r="BR40" s="396">
        <f t="shared" si="33"/>
        <v>0</v>
      </c>
      <c r="BS40" s="397">
        <f t="shared" si="34"/>
        <v>1.548658861</v>
      </c>
      <c r="BT40" s="398">
        <f t="shared" si="35"/>
        <v>0.04200033627</v>
      </c>
      <c r="BU40" s="396">
        <v>5.0</v>
      </c>
      <c r="BV40" s="396">
        <f t="shared" si="36"/>
        <v>36.21089224</v>
      </c>
      <c r="BW40" s="399">
        <f t="shared" si="37"/>
        <v>6.194635446</v>
      </c>
      <c r="BX40" s="398">
        <f t="shared" si="38"/>
        <v>1.479410251</v>
      </c>
      <c r="BY40" s="396">
        <v>0.0</v>
      </c>
      <c r="BZ40" s="396">
        <f t="shared" si="39"/>
        <v>0</v>
      </c>
      <c r="CA40" s="397">
        <f t="shared" si="40"/>
        <v>0.7743294307</v>
      </c>
      <c r="CB40" s="398">
        <f t="shared" si="41"/>
        <v>-1.060939388</v>
      </c>
      <c r="CC40" s="400">
        <v>0.0</v>
      </c>
      <c r="CD40" s="396">
        <f t="shared" si="42"/>
        <v>0</v>
      </c>
      <c r="CE40" s="397">
        <f t="shared" si="43"/>
        <v>1.548658861</v>
      </c>
      <c r="CF40" s="398">
        <f t="shared" si="44"/>
        <v>0.04200033627</v>
      </c>
      <c r="CG40" s="392">
        <v>0.0</v>
      </c>
      <c r="CH40" s="396">
        <f t="shared" si="45"/>
        <v>0</v>
      </c>
      <c r="CI40" s="397">
        <f t="shared" si="46"/>
        <v>1.548658861</v>
      </c>
      <c r="CJ40" s="398">
        <f t="shared" si="47"/>
        <v>-0.6207461826</v>
      </c>
      <c r="CK40" s="392">
        <v>0.0</v>
      </c>
      <c r="CL40" s="396">
        <f t="shared" si="48"/>
        <v>0</v>
      </c>
      <c r="CM40" s="397">
        <f t="shared" si="49"/>
        <v>0.7743294307</v>
      </c>
      <c r="CN40" s="398">
        <f t="shared" si="50"/>
        <v>-1.265978852</v>
      </c>
      <c r="CO40" s="401">
        <v>16.0</v>
      </c>
      <c r="CP40" s="402">
        <f t="shared" si="51"/>
        <v>115.8748552</v>
      </c>
      <c r="CQ40" s="403">
        <f t="shared" si="52"/>
        <v>51.10574243</v>
      </c>
      <c r="CR40" s="398">
        <f t="shared" si="53"/>
        <v>1.401864723</v>
      </c>
      <c r="CS40" s="404">
        <f t="shared" si="54"/>
        <v>0.241511601</v>
      </c>
      <c r="CT40" s="396">
        <v>1.43136</v>
      </c>
      <c r="CU40" s="396">
        <v>80.1405975</v>
      </c>
      <c r="CV40" s="405">
        <f t="shared" si="55"/>
        <v>40.78597875</v>
      </c>
      <c r="CW40" s="382" t="s">
        <v>185</v>
      </c>
      <c r="CX40" s="382" t="s">
        <v>155</v>
      </c>
      <c r="CY40" s="406" t="s">
        <v>146</v>
      </c>
      <c r="CZ40" s="394">
        <v>13808.0</v>
      </c>
      <c r="DA40" s="396">
        <v>1.0</v>
      </c>
      <c r="DB40" s="400">
        <f t="shared" si="56"/>
        <v>7.242178447</v>
      </c>
      <c r="DC40" s="398">
        <f t="shared" si="57"/>
        <v>1.221199792</v>
      </c>
      <c r="DD40" s="396">
        <v>173.5987667</v>
      </c>
      <c r="DE40" s="398">
        <f t="shared" si="58"/>
        <v>0.1048099396</v>
      </c>
      <c r="DF40" s="400">
        <v>146.0459827</v>
      </c>
      <c r="DG40" s="398">
        <f t="shared" si="59"/>
        <v>0.09451416763</v>
      </c>
      <c r="DH40" s="407">
        <f t="shared" si="60"/>
        <v>0.2123306161</v>
      </c>
      <c r="DI40" s="396">
        <v>1025.44</v>
      </c>
      <c r="DJ40" s="398">
        <f t="shared" si="61"/>
        <v>1025.44</v>
      </c>
      <c r="DK40" s="388">
        <f t="shared" si="62"/>
        <v>1025.44</v>
      </c>
    </row>
    <row r="41">
      <c r="A41" s="381" t="s">
        <v>186</v>
      </c>
      <c r="B41" s="382" t="s">
        <v>159</v>
      </c>
      <c r="C41" s="382" t="s">
        <v>134</v>
      </c>
      <c r="D41" s="382" t="str">
        <f>Neces.!I55</f>
        <v>Noroeste</v>
      </c>
      <c r="E41" s="383">
        <v>605.743812637301</v>
      </c>
      <c r="F41" s="384">
        <f t="shared" si="1"/>
        <v>-0.1302235996</v>
      </c>
      <c r="G41" s="385">
        <v>18174.0</v>
      </c>
      <c r="H41" s="385">
        <v>8404.0</v>
      </c>
      <c r="I41" s="383">
        <f t="shared" si="2"/>
        <v>3.924486044</v>
      </c>
      <c r="J41" s="386">
        <f t="shared" si="3"/>
        <v>0.6762511833</v>
      </c>
      <c r="K41" s="383">
        <v>0.075506646</v>
      </c>
      <c r="L41" s="386">
        <f t="shared" si="66"/>
        <v>-0.5930117226</v>
      </c>
      <c r="M41" s="383">
        <v>0.245042493</v>
      </c>
      <c r="N41" s="386">
        <f t="shared" si="5"/>
        <v>-0.1717263901</v>
      </c>
      <c r="O41" s="387">
        <f t="shared" si="6"/>
        <v>6.638421204</v>
      </c>
      <c r="P41" s="387">
        <f t="shared" si="7"/>
        <v>5.692802342</v>
      </c>
      <c r="Q41" s="387">
        <f t="shared" si="8"/>
        <v>7.972245294</v>
      </c>
      <c r="R41" s="383">
        <v>2022.84626368396</v>
      </c>
      <c r="S41" s="386">
        <f t="shared" si="9"/>
        <v>0.5174184687</v>
      </c>
      <c r="T41" s="383">
        <v>9.94764397905759</v>
      </c>
      <c r="U41" s="386">
        <f t="shared" si="10"/>
        <v>-0.00483110874</v>
      </c>
      <c r="V41" s="383">
        <v>7.23465016658734</v>
      </c>
      <c r="W41" s="386">
        <f t="shared" si="11"/>
        <v>-0.2630442819</v>
      </c>
      <c r="X41" s="383">
        <v>34.3288910042837</v>
      </c>
      <c r="Y41" s="383">
        <f t="shared" si="12"/>
        <v>65.671109</v>
      </c>
      <c r="Z41" s="386">
        <f t="shared" si="13"/>
        <v>-1.79138493</v>
      </c>
      <c r="AA41" s="388">
        <f t="shared" si="14"/>
        <v>1.41876523</v>
      </c>
      <c r="AB41" s="389" t="s">
        <v>186</v>
      </c>
      <c r="AC41" s="389" t="s">
        <v>159</v>
      </c>
      <c r="AD41" s="390">
        <v>8404.0</v>
      </c>
      <c r="AE41" s="391" t="s">
        <v>149</v>
      </c>
      <c r="AF41" s="383">
        <v>0.0</v>
      </c>
      <c r="AG41" s="392">
        <f t="shared" si="15"/>
        <v>110.1782235</v>
      </c>
      <c r="AH41" s="382">
        <f t="shared" si="16"/>
        <v>110.1782235</v>
      </c>
      <c r="AI41" s="383">
        <v>0.0</v>
      </c>
      <c r="AJ41" s="392">
        <f t="shared" si="17"/>
        <v>0</v>
      </c>
      <c r="AK41" s="382">
        <f t="shared" si="18"/>
        <v>0</v>
      </c>
      <c r="AL41" s="392">
        <v>0.0</v>
      </c>
      <c r="AM41" s="392">
        <f t="shared" si="19"/>
        <v>10.20168736</v>
      </c>
      <c r="AN41" s="382">
        <f t="shared" si="20"/>
        <v>10.20168736</v>
      </c>
      <c r="AO41" s="383">
        <v>178.486435030938</v>
      </c>
      <c r="AP41" s="392">
        <f t="shared" si="21"/>
        <v>196.892566</v>
      </c>
      <c r="AQ41" s="382">
        <f t="shared" si="22"/>
        <v>196.892566</v>
      </c>
      <c r="AR41" s="393">
        <f t="shared" si="23"/>
        <v>84.16392071</v>
      </c>
      <c r="AS41" s="382" t="s">
        <v>186</v>
      </c>
      <c r="AT41" s="382" t="s">
        <v>159</v>
      </c>
      <c r="AU41" s="382" t="str">
        <f>RH!I55</f>
        <v>Noroeste</v>
      </c>
      <c r="AV41" s="394">
        <v>3832.0</v>
      </c>
      <c r="AW41" s="392">
        <v>100.0</v>
      </c>
      <c r="AX41" s="382">
        <f t="shared" si="24"/>
        <v>0.5453197569</v>
      </c>
      <c r="AY41" s="383">
        <v>100.0</v>
      </c>
      <c r="AZ41" s="382">
        <f t="shared" si="25"/>
        <v>0.5821872744</v>
      </c>
      <c r="BA41" s="383">
        <v>4.08</v>
      </c>
      <c r="BB41" s="382">
        <f t="shared" si="26"/>
        <v>3.349782157</v>
      </c>
      <c r="BC41" s="392">
        <v>2.40956687291766</v>
      </c>
      <c r="BD41" s="382">
        <f t="shared" si="27"/>
        <v>1.522425769</v>
      </c>
      <c r="BE41" s="383">
        <v>1.0</v>
      </c>
      <c r="BF41" s="383">
        <f t="shared" si="28"/>
        <v>0.1189909567</v>
      </c>
      <c r="BG41" s="382">
        <f t="shared" si="29"/>
        <v>-0.9880095987</v>
      </c>
      <c r="BH41" s="395">
        <f t="shared" si="30"/>
        <v>1.530144097</v>
      </c>
      <c r="BI41" s="382" t="s">
        <v>186</v>
      </c>
      <c r="BJ41" s="382" t="s">
        <v>159</v>
      </c>
      <c r="BK41" s="382" t="str">
        <f>Equip.!J58</f>
        <v>Noroeste</v>
      </c>
      <c r="BL41" s="394">
        <v>8404.0</v>
      </c>
      <c r="BM41" s="392">
        <v>1.0</v>
      </c>
      <c r="BN41" s="396">
        <f t="shared" si="64"/>
        <v>11.89909567</v>
      </c>
      <c r="BO41" s="397">
        <f t="shared" si="31"/>
        <v>7.141181151</v>
      </c>
      <c r="BP41" s="398">
        <f t="shared" si="32"/>
        <v>1.004405812</v>
      </c>
      <c r="BQ41" s="396">
        <v>1.0</v>
      </c>
      <c r="BR41" s="396">
        <f t="shared" si="33"/>
        <v>11.89909567</v>
      </c>
      <c r="BS41" s="397">
        <f t="shared" si="34"/>
        <v>1.020168736</v>
      </c>
      <c r="BT41" s="398">
        <f t="shared" si="35"/>
        <v>-0.8820736882</v>
      </c>
      <c r="BU41" s="396">
        <v>0.0</v>
      </c>
      <c r="BV41" s="396">
        <f t="shared" si="36"/>
        <v>0</v>
      </c>
      <c r="BW41" s="399">
        <f t="shared" si="37"/>
        <v>3.060506208</v>
      </c>
      <c r="BX41" s="398">
        <f t="shared" si="38"/>
        <v>-0.0202812728</v>
      </c>
      <c r="BY41" s="396">
        <v>0.0</v>
      </c>
      <c r="BZ41" s="396">
        <f t="shared" si="39"/>
        <v>0</v>
      </c>
      <c r="CA41" s="397">
        <f t="shared" si="40"/>
        <v>12.24202483</v>
      </c>
      <c r="CB41" s="398">
        <f t="shared" si="41"/>
        <v>2.207101975</v>
      </c>
      <c r="CC41" s="400">
        <v>1.0</v>
      </c>
      <c r="CD41" s="396">
        <f t="shared" si="42"/>
        <v>11.89909567</v>
      </c>
      <c r="CE41" s="397">
        <f t="shared" si="43"/>
        <v>1.020168736</v>
      </c>
      <c r="CF41" s="398">
        <f t="shared" si="44"/>
        <v>-0.8820736882</v>
      </c>
      <c r="CG41" s="392">
        <v>0.0</v>
      </c>
      <c r="CH41" s="396">
        <f t="shared" si="45"/>
        <v>0</v>
      </c>
      <c r="CI41" s="397">
        <f t="shared" si="46"/>
        <v>8.161349887</v>
      </c>
      <c r="CJ41" s="398">
        <f t="shared" si="47"/>
        <v>2.653689066</v>
      </c>
      <c r="CK41" s="392">
        <v>0.0</v>
      </c>
      <c r="CL41" s="396">
        <f t="shared" si="48"/>
        <v>0</v>
      </c>
      <c r="CM41" s="397">
        <f t="shared" si="49"/>
        <v>6.121012415</v>
      </c>
      <c r="CN41" s="398">
        <f t="shared" si="50"/>
        <v>0.5288054492</v>
      </c>
      <c r="CO41" s="401">
        <v>4.0</v>
      </c>
      <c r="CP41" s="402">
        <f t="shared" si="51"/>
        <v>47.59638267</v>
      </c>
      <c r="CQ41" s="403">
        <f t="shared" si="52"/>
        <v>36.72607449</v>
      </c>
      <c r="CR41" s="398">
        <f t="shared" si="53"/>
        <v>-0.06203785537</v>
      </c>
      <c r="CS41" s="404">
        <f t="shared" si="54"/>
        <v>0.7489731315</v>
      </c>
      <c r="CT41" s="396">
        <v>2.60223</v>
      </c>
      <c r="CU41" s="396">
        <v>56.8396226</v>
      </c>
      <c r="CV41" s="405">
        <f t="shared" si="55"/>
        <v>29.7209263</v>
      </c>
      <c r="CW41" s="382" t="s">
        <v>186</v>
      </c>
      <c r="CX41" s="382" t="s">
        <v>159</v>
      </c>
      <c r="CY41" s="406" t="s">
        <v>149</v>
      </c>
      <c r="CZ41" s="394">
        <v>8404.0</v>
      </c>
      <c r="DA41" s="396">
        <v>2.0</v>
      </c>
      <c r="DB41" s="400">
        <f t="shared" si="56"/>
        <v>23.79819134</v>
      </c>
      <c r="DC41" s="398">
        <f t="shared" si="57"/>
        <v>0.5991306981</v>
      </c>
      <c r="DD41" s="396">
        <v>88.6922679</v>
      </c>
      <c r="DE41" s="398">
        <f t="shared" si="58"/>
        <v>-0.8322260694</v>
      </c>
      <c r="DF41" s="400">
        <v>67.21283291</v>
      </c>
      <c r="DG41" s="398">
        <f t="shared" si="59"/>
        <v>-0.7883537242</v>
      </c>
      <c r="DH41" s="407">
        <f t="shared" si="60"/>
        <v>-0.6715414546</v>
      </c>
      <c r="DI41" s="396">
        <v>3648.31</v>
      </c>
      <c r="DJ41" s="398">
        <f t="shared" si="61"/>
        <v>3648.31</v>
      </c>
      <c r="DK41" s="388">
        <f t="shared" si="62"/>
        <v>3648.31</v>
      </c>
    </row>
    <row r="42">
      <c r="A42" s="381" t="s">
        <v>187</v>
      </c>
      <c r="B42" s="382" t="s">
        <v>148</v>
      </c>
      <c r="C42" s="382" t="s">
        <v>148</v>
      </c>
      <c r="D42" s="382" t="str">
        <f>Neces.!I56</f>
        <v>Centro Sul</v>
      </c>
      <c r="E42" s="383">
        <v>462.071289529047</v>
      </c>
      <c r="F42" s="384">
        <f t="shared" si="1"/>
        <v>-1.464988195</v>
      </c>
      <c r="G42" s="385">
        <f t="shared" ref="G42:G60" si="68">H42*(1+$I$82)^12</f>
        <v>27022.9644</v>
      </c>
      <c r="H42" s="385">
        <v>24137.0</v>
      </c>
      <c r="I42" s="383">
        <f t="shared" si="2"/>
        <v>4.38268329</v>
      </c>
      <c r="J42" s="386">
        <f t="shared" si="3"/>
        <v>-0.4093348128</v>
      </c>
      <c r="K42" s="383">
        <v>0.086421583</v>
      </c>
      <c r="L42" s="386">
        <f t="shared" si="66"/>
        <v>0.05212142388</v>
      </c>
      <c r="M42" s="383">
        <v>0.242316434</v>
      </c>
      <c r="N42" s="386">
        <f t="shared" si="5"/>
        <v>-0.2879633917</v>
      </c>
      <c r="O42" s="383">
        <f t="shared" si="6"/>
        <v>0.9456188622</v>
      </c>
      <c r="P42" s="387">
        <f t="shared" si="7"/>
        <v>0</v>
      </c>
      <c r="Q42" s="387">
        <f t="shared" si="8"/>
        <v>-0.2205145505</v>
      </c>
      <c r="R42" s="383">
        <v>923.892778721465</v>
      </c>
      <c r="S42" s="386">
        <f t="shared" si="9"/>
        <v>-0.8905255007</v>
      </c>
      <c r="T42" s="383">
        <v>9.74437585449724</v>
      </c>
      <c r="U42" s="386">
        <f t="shared" si="10"/>
        <v>-0.09450031979</v>
      </c>
      <c r="V42" s="383">
        <v>7.74329867009156</v>
      </c>
      <c r="W42" s="386">
        <f t="shared" si="11"/>
        <v>0.2378109092</v>
      </c>
      <c r="X42" s="383">
        <v>15.1137258151386</v>
      </c>
      <c r="Y42" s="383">
        <f t="shared" si="12"/>
        <v>84.88627418</v>
      </c>
      <c r="Z42" s="386">
        <f t="shared" si="13"/>
        <v>0.1991011103</v>
      </c>
      <c r="AA42" s="388">
        <f t="shared" si="14"/>
        <v>-0.4635951368</v>
      </c>
      <c r="AB42" s="389" t="s">
        <v>187</v>
      </c>
      <c r="AC42" s="389" t="s">
        <v>148</v>
      </c>
      <c r="AD42" s="390">
        <v>24137.0</v>
      </c>
      <c r="AE42" s="391" t="s">
        <v>143</v>
      </c>
      <c r="AF42" s="383">
        <v>0.0</v>
      </c>
      <c r="AG42" s="392">
        <f t="shared" si="15"/>
        <v>71.01496777</v>
      </c>
      <c r="AH42" s="382">
        <f t="shared" si="16"/>
        <v>71.01496777</v>
      </c>
      <c r="AI42" s="383">
        <v>0.0</v>
      </c>
      <c r="AJ42" s="392">
        <f t="shared" si="17"/>
        <v>12.66350824</v>
      </c>
      <c r="AK42" s="382">
        <f t="shared" si="18"/>
        <v>12.66350824</v>
      </c>
      <c r="AL42" s="392">
        <v>0.0</v>
      </c>
      <c r="AM42" s="392">
        <f t="shared" si="19"/>
        <v>18.37450215</v>
      </c>
      <c r="AN42" s="382">
        <f t="shared" si="20"/>
        <v>18.37450215</v>
      </c>
      <c r="AO42" s="383">
        <v>95.289389733604</v>
      </c>
      <c r="AP42" s="392">
        <f t="shared" si="21"/>
        <v>157.9213969</v>
      </c>
      <c r="AQ42" s="382">
        <f t="shared" si="22"/>
        <v>157.9213969</v>
      </c>
      <c r="AR42" s="393">
        <f t="shared" si="23"/>
        <v>69.6244649</v>
      </c>
      <c r="AS42" s="382" t="s">
        <v>187</v>
      </c>
      <c r="AT42" s="382" t="s">
        <v>148</v>
      </c>
      <c r="AU42" s="382" t="str">
        <f>RH!I56</f>
        <v>Centro Sul</v>
      </c>
      <c r="AV42" s="394">
        <v>8201.0</v>
      </c>
      <c r="AW42" s="392">
        <v>100.0</v>
      </c>
      <c r="AX42" s="382">
        <f t="shared" si="24"/>
        <v>0.5453197569</v>
      </c>
      <c r="AY42" s="383">
        <v>100.0</v>
      </c>
      <c r="AZ42" s="382">
        <f t="shared" si="25"/>
        <v>0.5821872744</v>
      </c>
      <c r="BA42" s="383">
        <v>1.03</v>
      </c>
      <c r="BB42" s="382">
        <f t="shared" si="26"/>
        <v>-0.6832464281</v>
      </c>
      <c r="BC42" s="392">
        <v>0.863819033019845</v>
      </c>
      <c r="BD42" s="382">
        <f t="shared" si="27"/>
        <v>-1.004533517</v>
      </c>
      <c r="BE42" s="383">
        <v>22.0</v>
      </c>
      <c r="BF42" s="383">
        <f t="shared" si="28"/>
        <v>0.9114637279</v>
      </c>
      <c r="BG42" s="382">
        <f t="shared" si="29"/>
        <v>1.066730025</v>
      </c>
      <c r="BH42" s="395">
        <f t="shared" si="30"/>
        <v>-0.2323783022</v>
      </c>
      <c r="BI42" s="382" t="s">
        <v>187</v>
      </c>
      <c r="BJ42" s="382" t="s">
        <v>148</v>
      </c>
      <c r="BK42" s="382" t="str">
        <f>Equip.!J59</f>
        <v>Centro Sul</v>
      </c>
      <c r="BL42" s="394">
        <v>24137.0</v>
      </c>
      <c r="BM42" s="392">
        <v>1.0</v>
      </c>
      <c r="BN42" s="396">
        <f t="shared" si="64"/>
        <v>4.143016945</v>
      </c>
      <c r="BO42" s="397">
        <f t="shared" si="31"/>
        <v>5.462689828</v>
      </c>
      <c r="BP42" s="398">
        <f t="shared" si="32"/>
        <v>-0.2909355017</v>
      </c>
      <c r="BQ42" s="396">
        <v>2.0</v>
      </c>
      <c r="BR42" s="396">
        <f t="shared" si="33"/>
        <v>8.28603389</v>
      </c>
      <c r="BS42" s="397">
        <f t="shared" si="34"/>
        <v>1.241520416</v>
      </c>
      <c r="BT42" s="398">
        <f t="shared" si="35"/>
        <v>-0.49503649</v>
      </c>
      <c r="BU42" s="396">
        <v>0.0</v>
      </c>
      <c r="BV42" s="396">
        <f t="shared" si="36"/>
        <v>0</v>
      </c>
      <c r="BW42" s="399">
        <f t="shared" si="37"/>
        <v>2.234736748</v>
      </c>
      <c r="BX42" s="398">
        <f t="shared" si="38"/>
        <v>-0.4154147741</v>
      </c>
      <c r="BY42" s="396">
        <v>0.0</v>
      </c>
      <c r="BZ42" s="396">
        <f t="shared" si="39"/>
        <v>0</v>
      </c>
      <c r="CA42" s="397">
        <f t="shared" si="40"/>
        <v>1.738128582</v>
      </c>
      <c r="CB42" s="398">
        <f t="shared" si="41"/>
        <v>-0.7862777945</v>
      </c>
      <c r="CC42" s="400">
        <v>2.0</v>
      </c>
      <c r="CD42" s="396">
        <f t="shared" si="42"/>
        <v>8.28603389</v>
      </c>
      <c r="CE42" s="397">
        <f t="shared" si="43"/>
        <v>1.241520416</v>
      </c>
      <c r="CF42" s="398">
        <f t="shared" si="44"/>
        <v>-0.49503649</v>
      </c>
      <c r="CG42" s="392">
        <v>0.0</v>
      </c>
      <c r="CH42" s="396">
        <f t="shared" si="45"/>
        <v>0</v>
      </c>
      <c r="CI42" s="397">
        <f t="shared" si="46"/>
        <v>2.483040831</v>
      </c>
      <c r="CJ42" s="398">
        <f t="shared" si="47"/>
        <v>-0.1580641602</v>
      </c>
      <c r="CK42" s="392">
        <v>0.0</v>
      </c>
      <c r="CL42" s="396">
        <f t="shared" si="48"/>
        <v>0</v>
      </c>
      <c r="CM42" s="397">
        <f t="shared" si="49"/>
        <v>6.952514327</v>
      </c>
      <c r="CN42" s="398">
        <f t="shared" si="50"/>
        <v>0.8079255282</v>
      </c>
      <c r="CO42" s="401">
        <v>2.0</v>
      </c>
      <c r="CP42" s="402">
        <f t="shared" si="51"/>
        <v>8.28603389</v>
      </c>
      <c r="CQ42" s="403">
        <f t="shared" si="52"/>
        <v>40.22526146</v>
      </c>
      <c r="CR42" s="398">
        <f t="shared" si="53"/>
        <v>0.2941921253</v>
      </c>
      <c r="CS42" s="404">
        <f t="shared" si="54"/>
        <v>-0.1160368198</v>
      </c>
      <c r="CT42" s="396">
        <v>15.35039</v>
      </c>
      <c r="CU42" s="396">
        <v>33.495702</v>
      </c>
      <c r="CV42" s="405">
        <f t="shared" si="55"/>
        <v>24.423046</v>
      </c>
      <c r="CW42" s="382" t="s">
        <v>187</v>
      </c>
      <c r="CX42" s="382" t="s">
        <v>148</v>
      </c>
      <c r="CY42" s="406" t="s">
        <v>143</v>
      </c>
      <c r="CZ42" s="394">
        <v>24137.0</v>
      </c>
      <c r="DA42" s="396">
        <v>1.0</v>
      </c>
      <c r="DB42" s="400">
        <f t="shared" si="56"/>
        <v>4.143016945</v>
      </c>
      <c r="DC42" s="398">
        <f t="shared" si="57"/>
        <v>1.337646463</v>
      </c>
      <c r="DD42" s="396">
        <v>15.87032989</v>
      </c>
      <c r="DE42" s="398">
        <f t="shared" si="58"/>
        <v>-1.635895743</v>
      </c>
      <c r="DF42" s="400">
        <v>15.87032989</v>
      </c>
      <c r="DG42" s="398">
        <f t="shared" si="59"/>
        <v>-1.363348476</v>
      </c>
      <c r="DH42" s="407">
        <f t="shared" si="60"/>
        <v>-1.229522615</v>
      </c>
      <c r="DI42" s="396">
        <v>909.73</v>
      </c>
      <c r="DJ42" s="398">
        <f t="shared" si="61"/>
        <v>909.73</v>
      </c>
      <c r="DK42" s="388">
        <f t="shared" si="62"/>
        <v>909.73</v>
      </c>
    </row>
    <row r="43">
      <c r="A43" s="381" t="s">
        <v>188</v>
      </c>
      <c r="B43" s="382" t="s">
        <v>155</v>
      </c>
      <c r="C43" s="382" t="s">
        <v>148</v>
      </c>
      <c r="D43" s="382" t="str">
        <f>Neces.!I57</f>
        <v>Sul Fronteira</v>
      </c>
      <c r="E43" s="383">
        <v>624.686044664516</v>
      </c>
      <c r="F43" s="384">
        <f t="shared" si="1"/>
        <v>0.04575591362</v>
      </c>
      <c r="G43" s="385">
        <f t="shared" si="68"/>
        <v>21745.3303</v>
      </c>
      <c r="H43" s="385">
        <v>19423.0</v>
      </c>
      <c r="I43" s="383">
        <f t="shared" si="2"/>
        <v>4.28831631</v>
      </c>
      <c r="J43" s="386">
        <f t="shared" si="3"/>
        <v>-0.185755398</v>
      </c>
      <c r="K43" s="383">
        <v>0.070757671</v>
      </c>
      <c r="L43" s="386">
        <f t="shared" si="66"/>
        <v>-0.8737024114</v>
      </c>
      <c r="M43" s="383">
        <v>0.210968483</v>
      </c>
      <c r="N43" s="386">
        <f t="shared" si="5"/>
        <v>-1.624615251</v>
      </c>
      <c r="O43" s="383">
        <f t="shared" si="6"/>
        <v>0.9456188622</v>
      </c>
      <c r="P43" s="387">
        <f t="shared" si="7"/>
        <v>0</v>
      </c>
      <c r="Q43" s="387">
        <f t="shared" si="8"/>
        <v>-0.2205145505</v>
      </c>
      <c r="R43" s="383">
        <v>1534.26350203367</v>
      </c>
      <c r="S43" s="386">
        <f t="shared" si="9"/>
        <v>-0.1085381002</v>
      </c>
      <c r="T43" s="383">
        <v>8.97904546156619</v>
      </c>
      <c r="U43" s="386">
        <f t="shared" si="10"/>
        <v>-0.4321163266</v>
      </c>
      <c r="V43" s="383">
        <v>7.84636770838696</v>
      </c>
      <c r="W43" s="386">
        <f t="shared" si="11"/>
        <v>0.3393007642</v>
      </c>
      <c r="X43" s="383">
        <v>11.1517273335736</v>
      </c>
      <c r="Y43" s="383">
        <f t="shared" si="12"/>
        <v>88.84827267</v>
      </c>
      <c r="Z43" s="386">
        <f t="shared" si="13"/>
        <v>0.6095218687</v>
      </c>
      <c r="AA43" s="388">
        <f t="shared" si="14"/>
        <v>-0.2579014347</v>
      </c>
      <c r="AB43" s="389" t="s">
        <v>188</v>
      </c>
      <c r="AC43" s="389" t="s">
        <v>155</v>
      </c>
      <c r="AD43" s="390">
        <v>19423.0</v>
      </c>
      <c r="AE43" s="391" t="s">
        <v>146</v>
      </c>
      <c r="AF43" s="383">
        <v>66.9309581424085</v>
      </c>
      <c r="AG43" s="392">
        <f t="shared" si="15"/>
        <v>42.58811869</v>
      </c>
      <c r="AH43" s="382">
        <f t="shared" si="16"/>
        <v>42.58811869</v>
      </c>
      <c r="AI43" s="383">
        <v>0.0</v>
      </c>
      <c r="AJ43" s="392">
        <f t="shared" si="17"/>
        <v>0</v>
      </c>
      <c r="AK43" s="382">
        <f t="shared" si="18"/>
        <v>0</v>
      </c>
      <c r="AL43" s="392">
        <v>0.0</v>
      </c>
      <c r="AM43" s="392">
        <f t="shared" si="19"/>
        <v>0</v>
      </c>
      <c r="AN43" s="382">
        <f t="shared" si="20"/>
        <v>0</v>
      </c>
      <c r="AO43" s="383">
        <v>77.2280286258559</v>
      </c>
      <c r="AP43" s="392">
        <f t="shared" si="21"/>
        <v>152.5428979</v>
      </c>
      <c r="AQ43" s="382">
        <f t="shared" si="22"/>
        <v>152.5428979</v>
      </c>
      <c r="AR43" s="393">
        <f t="shared" si="23"/>
        <v>54.28049309</v>
      </c>
      <c r="AS43" s="382" t="s">
        <v>188</v>
      </c>
      <c r="AT43" s="382" t="s">
        <v>155</v>
      </c>
      <c r="AU43" s="382" t="str">
        <f>RH!I57</f>
        <v>Sul Fronteira</v>
      </c>
      <c r="AV43" s="394">
        <v>6399.0</v>
      </c>
      <c r="AW43" s="392">
        <v>100.0</v>
      </c>
      <c r="AX43" s="382">
        <f t="shared" si="24"/>
        <v>0.5453197569</v>
      </c>
      <c r="AY43" s="383">
        <v>88.81</v>
      </c>
      <c r="AZ43" s="382">
        <f t="shared" si="25"/>
        <v>-0.2907381512</v>
      </c>
      <c r="BA43" s="383">
        <v>0.96</v>
      </c>
      <c r="BB43" s="382">
        <f t="shared" si="26"/>
        <v>-0.7758077398</v>
      </c>
      <c r="BC43" s="392">
        <v>0.978221695927509</v>
      </c>
      <c r="BD43" s="382">
        <f t="shared" si="27"/>
        <v>-0.8175102109</v>
      </c>
      <c r="BE43" s="383">
        <v>5.0</v>
      </c>
      <c r="BF43" s="383">
        <f t="shared" si="28"/>
        <v>0.2574267621</v>
      </c>
      <c r="BG43" s="382">
        <f t="shared" si="29"/>
        <v>-0.6290704085</v>
      </c>
      <c r="BH43" s="395">
        <f t="shared" si="30"/>
        <v>-0.4609122898</v>
      </c>
      <c r="BI43" s="382" t="s">
        <v>188</v>
      </c>
      <c r="BJ43" s="382" t="s">
        <v>155</v>
      </c>
      <c r="BK43" s="382" t="str">
        <f>Equip.!J60</f>
        <v>Sul Fronteira</v>
      </c>
      <c r="BL43" s="394">
        <v>19423.0</v>
      </c>
      <c r="BM43" s="392">
        <v>1.0</v>
      </c>
      <c r="BN43" s="396">
        <f t="shared" si="64"/>
        <v>5.148535242</v>
      </c>
      <c r="BO43" s="397">
        <f t="shared" si="31"/>
        <v>8.517623738</v>
      </c>
      <c r="BP43" s="398">
        <f t="shared" si="32"/>
        <v>2.066647197</v>
      </c>
      <c r="BQ43" s="396">
        <v>0.0</v>
      </c>
      <c r="BR43" s="396">
        <f t="shared" si="33"/>
        <v>0</v>
      </c>
      <c r="BS43" s="397">
        <f t="shared" si="34"/>
        <v>1.548658861</v>
      </c>
      <c r="BT43" s="398">
        <f t="shared" si="35"/>
        <v>0.04200033627</v>
      </c>
      <c r="BU43" s="396">
        <v>0.0</v>
      </c>
      <c r="BV43" s="396">
        <f t="shared" si="36"/>
        <v>0</v>
      </c>
      <c r="BW43" s="399">
        <f t="shared" si="37"/>
        <v>6.194635446</v>
      </c>
      <c r="BX43" s="398">
        <f t="shared" si="38"/>
        <v>1.479410251</v>
      </c>
      <c r="BY43" s="396">
        <v>0.0</v>
      </c>
      <c r="BZ43" s="396">
        <f t="shared" si="39"/>
        <v>0</v>
      </c>
      <c r="CA43" s="397">
        <f t="shared" si="40"/>
        <v>0.7743294307</v>
      </c>
      <c r="CB43" s="398">
        <f t="shared" si="41"/>
        <v>-1.060939388</v>
      </c>
      <c r="CC43" s="400">
        <v>0.0</v>
      </c>
      <c r="CD43" s="396">
        <f t="shared" si="42"/>
        <v>0</v>
      </c>
      <c r="CE43" s="397">
        <f t="shared" si="43"/>
        <v>1.548658861</v>
      </c>
      <c r="CF43" s="398">
        <f t="shared" si="44"/>
        <v>0.04200033627</v>
      </c>
      <c r="CG43" s="392">
        <v>0.0</v>
      </c>
      <c r="CH43" s="396">
        <f t="shared" si="45"/>
        <v>0</v>
      </c>
      <c r="CI43" s="397">
        <f t="shared" si="46"/>
        <v>1.548658861</v>
      </c>
      <c r="CJ43" s="398">
        <f t="shared" si="47"/>
        <v>-0.6207461826</v>
      </c>
      <c r="CK43" s="392">
        <v>0.0</v>
      </c>
      <c r="CL43" s="396">
        <f t="shared" si="48"/>
        <v>0</v>
      </c>
      <c r="CM43" s="397">
        <f t="shared" si="49"/>
        <v>0.7743294307</v>
      </c>
      <c r="CN43" s="398">
        <f t="shared" si="50"/>
        <v>-1.265978852</v>
      </c>
      <c r="CO43" s="401">
        <v>2.0</v>
      </c>
      <c r="CP43" s="402">
        <f t="shared" si="51"/>
        <v>10.29707048</v>
      </c>
      <c r="CQ43" s="403">
        <f t="shared" si="52"/>
        <v>51.10574243</v>
      </c>
      <c r="CR43" s="398">
        <f t="shared" si="53"/>
        <v>1.401864723</v>
      </c>
      <c r="CS43" s="404">
        <f t="shared" si="54"/>
        <v>0.241511601</v>
      </c>
      <c r="CT43" s="396">
        <v>1.43136</v>
      </c>
      <c r="CU43" s="396">
        <v>80.1405975</v>
      </c>
      <c r="CV43" s="405">
        <f t="shared" si="55"/>
        <v>40.78597875</v>
      </c>
      <c r="CW43" s="382" t="s">
        <v>188</v>
      </c>
      <c r="CX43" s="382" t="s">
        <v>155</v>
      </c>
      <c r="CY43" s="406" t="s">
        <v>146</v>
      </c>
      <c r="CZ43" s="394">
        <v>19423.0</v>
      </c>
      <c r="DA43" s="396">
        <v>1.0</v>
      </c>
      <c r="DB43" s="400">
        <f t="shared" si="56"/>
        <v>5.148535242</v>
      </c>
      <c r="DC43" s="398">
        <f t="shared" si="57"/>
        <v>1.299865516</v>
      </c>
      <c r="DD43" s="396">
        <v>184.3719798</v>
      </c>
      <c r="DE43" s="398">
        <f t="shared" si="58"/>
        <v>0.2237041202</v>
      </c>
      <c r="DF43" s="400">
        <v>151.7282486</v>
      </c>
      <c r="DG43" s="398">
        <f t="shared" si="59"/>
        <v>0.1581509769</v>
      </c>
      <c r="DH43" s="407">
        <f t="shared" si="60"/>
        <v>0.3050990024</v>
      </c>
      <c r="DI43" s="396">
        <v>899.28</v>
      </c>
      <c r="DJ43" s="398">
        <f t="shared" si="61"/>
        <v>899.28</v>
      </c>
      <c r="DK43" s="388">
        <f t="shared" si="62"/>
        <v>899.28</v>
      </c>
    </row>
    <row r="44">
      <c r="A44" s="381" t="s">
        <v>189</v>
      </c>
      <c r="B44" s="382" t="s">
        <v>151</v>
      </c>
      <c r="C44" s="382" t="s">
        <v>148</v>
      </c>
      <c r="D44" s="382" t="str">
        <f>Neces.!I58</f>
        <v>Sudeste</v>
      </c>
      <c r="E44" s="383">
        <v>556.066369300901</v>
      </c>
      <c r="F44" s="384">
        <f t="shared" si="1"/>
        <v>-0.5917432495</v>
      </c>
      <c r="G44" s="385">
        <f t="shared" si="68"/>
        <v>31147.44552</v>
      </c>
      <c r="H44" s="385">
        <v>27821.0</v>
      </c>
      <c r="I44" s="383">
        <f t="shared" si="2"/>
        <v>4.444372736</v>
      </c>
      <c r="J44" s="386">
        <f t="shared" si="3"/>
        <v>-0.5554928244</v>
      </c>
      <c r="K44" s="383">
        <v>0.072424013</v>
      </c>
      <c r="L44" s="386">
        <f t="shared" si="66"/>
        <v>-0.7752123828</v>
      </c>
      <c r="M44" s="383">
        <v>0.233982848</v>
      </c>
      <c r="N44" s="386">
        <f t="shared" si="5"/>
        <v>-0.6433009135</v>
      </c>
      <c r="O44" s="383">
        <f t="shared" si="6"/>
        <v>0.9456188622</v>
      </c>
      <c r="P44" s="387">
        <f t="shared" si="7"/>
        <v>0</v>
      </c>
      <c r="Q44" s="387">
        <f t="shared" si="8"/>
        <v>-0.2205145505</v>
      </c>
      <c r="R44" s="383">
        <v>1344.30825635311</v>
      </c>
      <c r="S44" s="386">
        <f t="shared" si="9"/>
        <v>-0.3519026705</v>
      </c>
      <c r="T44" s="383">
        <v>10.5064519607491</v>
      </c>
      <c r="U44" s="386">
        <f t="shared" si="10"/>
        <v>0.2416800988</v>
      </c>
      <c r="V44" s="383">
        <v>6.93361130081593</v>
      </c>
      <c r="W44" s="386">
        <f t="shared" si="11"/>
        <v>-0.5594707486</v>
      </c>
      <c r="X44" s="383">
        <v>29.5064879048201</v>
      </c>
      <c r="Y44" s="383">
        <f t="shared" si="12"/>
        <v>70.4935121</v>
      </c>
      <c r="Z44" s="386">
        <f t="shared" si="13"/>
        <v>-1.291835436</v>
      </c>
      <c r="AA44" s="388">
        <f t="shared" si="14"/>
        <v>-0.5401155152</v>
      </c>
      <c r="AB44" s="389" t="s">
        <v>189</v>
      </c>
      <c r="AC44" s="389" t="s">
        <v>151</v>
      </c>
      <c r="AD44" s="390">
        <v>27821.0</v>
      </c>
      <c r="AE44" s="391" t="s">
        <v>152</v>
      </c>
      <c r="AF44" s="383">
        <v>0.0</v>
      </c>
      <c r="AG44" s="392">
        <f t="shared" si="15"/>
        <v>45.68456565</v>
      </c>
      <c r="AH44" s="382">
        <f t="shared" si="16"/>
        <v>45.68456565</v>
      </c>
      <c r="AI44" s="383">
        <v>0.0</v>
      </c>
      <c r="AJ44" s="392">
        <f t="shared" si="17"/>
        <v>0</v>
      </c>
      <c r="AK44" s="382">
        <f t="shared" si="18"/>
        <v>0</v>
      </c>
      <c r="AL44" s="392">
        <v>0.0</v>
      </c>
      <c r="AM44" s="392">
        <f t="shared" si="19"/>
        <v>8.785493393</v>
      </c>
      <c r="AN44" s="382">
        <f t="shared" si="20"/>
        <v>8.785493393</v>
      </c>
      <c r="AO44" s="383">
        <v>115.02102728155</v>
      </c>
      <c r="AP44" s="392">
        <f t="shared" si="21"/>
        <v>137.9322463</v>
      </c>
      <c r="AQ44" s="382">
        <f t="shared" si="22"/>
        <v>137.9322463</v>
      </c>
      <c r="AR44" s="393">
        <f t="shared" si="23"/>
        <v>53.15223503</v>
      </c>
      <c r="AS44" s="382" t="s">
        <v>189</v>
      </c>
      <c r="AT44" s="382" t="s">
        <v>151</v>
      </c>
      <c r="AU44" s="382" t="str">
        <f>RH!I58</f>
        <v>Sudeste</v>
      </c>
      <c r="AV44" s="394">
        <v>13455.0</v>
      </c>
      <c r="AW44" s="392">
        <v>93.0052837784408</v>
      </c>
      <c r="AX44" s="382">
        <f t="shared" si="24"/>
        <v>-0.1975018962</v>
      </c>
      <c r="AY44" s="383">
        <v>86.8</v>
      </c>
      <c r="AZ44" s="382">
        <f t="shared" si="25"/>
        <v>-0.4475370882</v>
      </c>
      <c r="BA44" s="383">
        <v>1.3</v>
      </c>
      <c r="BB44" s="382">
        <f t="shared" si="26"/>
        <v>-0.3262242255</v>
      </c>
      <c r="BC44" s="392">
        <v>0.98217174077136</v>
      </c>
      <c r="BD44" s="382">
        <f t="shared" si="27"/>
        <v>-0.8110527524</v>
      </c>
      <c r="BE44" s="383">
        <v>18.0</v>
      </c>
      <c r="BF44" s="383">
        <f t="shared" si="28"/>
        <v>0.6469932785</v>
      </c>
      <c r="BG44" s="382">
        <f t="shared" si="29"/>
        <v>0.3810056299</v>
      </c>
      <c r="BH44" s="395">
        <f t="shared" si="30"/>
        <v>-0.3873366184</v>
      </c>
      <c r="BI44" s="382" t="s">
        <v>189</v>
      </c>
      <c r="BJ44" s="382" t="s">
        <v>151</v>
      </c>
      <c r="BK44" s="382" t="str">
        <f>Equip.!J61</f>
        <v>Sudeste</v>
      </c>
      <c r="BL44" s="394">
        <v>27821.0</v>
      </c>
      <c r="BM44" s="392">
        <v>1.0</v>
      </c>
      <c r="BN44" s="396">
        <f t="shared" si="64"/>
        <v>3.594407103</v>
      </c>
      <c r="BO44" s="397">
        <f t="shared" si="31"/>
        <v>6.149845375</v>
      </c>
      <c r="BP44" s="398">
        <f t="shared" si="32"/>
        <v>0.2393627229</v>
      </c>
      <c r="BQ44" s="396">
        <v>0.0</v>
      </c>
      <c r="BR44" s="396">
        <f t="shared" si="33"/>
        <v>0</v>
      </c>
      <c r="BS44" s="397">
        <f t="shared" si="34"/>
        <v>0.8785493393</v>
      </c>
      <c r="BT44" s="398">
        <f t="shared" si="35"/>
        <v>-1.129697626</v>
      </c>
      <c r="BU44" s="396">
        <v>0.0</v>
      </c>
      <c r="BV44" s="396">
        <f t="shared" si="36"/>
        <v>0</v>
      </c>
      <c r="BW44" s="399">
        <f t="shared" si="37"/>
        <v>1.757098679</v>
      </c>
      <c r="BX44" s="398">
        <f t="shared" si="38"/>
        <v>-0.6439662184</v>
      </c>
      <c r="BY44" s="396">
        <v>0.0</v>
      </c>
      <c r="BZ44" s="396">
        <f t="shared" si="39"/>
        <v>0</v>
      </c>
      <c r="CA44" s="397">
        <f t="shared" si="40"/>
        <v>4.392746697</v>
      </c>
      <c r="CB44" s="398">
        <f t="shared" si="41"/>
        <v>-0.02976992606</v>
      </c>
      <c r="CC44" s="400">
        <v>0.0</v>
      </c>
      <c r="CD44" s="396">
        <f t="shared" si="42"/>
        <v>0</v>
      </c>
      <c r="CE44" s="397">
        <f t="shared" si="43"/>
        <v>0.8785493393</v>
      </c>
      <c r="CF44" s="398">
        <f t="shared" si="44"/>
        <v>-1.129697626</v>
      </c>
      <c r="CG44" s="392">
        <v>4.0</v>
      </c>
      <c r="CH44" s="396">
        <f t="shared" si="45"/>
        <v>14.37762841</v>
      </c>
      <c r="CI44" s="397">
        <f t="shared" si="46"/>
        <v>7.028394715</v>
      </c>
      <c r="CJ44" s="398">
        <f t="shared" si="47"/>
        <v>2.092678679</v>
      </c>
      <c r="CK44" s="392">
        <v>2.0</v>
      </c>
      <c r="CL44" s="396">
        <f t="shared" si="48"/>
        <v>7.188814205</v>
      </c>
      <c r="CM44" s="397">
        <f t="shared" si="49"/>
        <v>8.785493393</v>
      </c>
      <c r="CN44" s="398">
        <f t="shared" si="50"/>
        <v>1.423223286</v>
      </c>
      <c r="CO44" s="401">
        <v>14.0</v>
      </c>
      <c r="CP44" s="402">
        <f t="shared" si="51"/>
        <v>50.32169944</v>
      </c>
      <c r="CQ44" s="403">
        <f t="shared" si="52"/>
        <v>35.14197357</v>
      </c>
      <c r="CR44" s="398">
        <f t="shared" si="53"/>
        <v>-0.2233050996</v>
      </c>
      <c r="CS44" s="404">
        <f t="shared" si="54"/>
        <v>0.2842453013</v>
      </c>
      <c r="CT44" s="396">
        <v>7.936508</v>
      </c>
      <c r="CU44" s="396">
        <v>78.6423841</v>
      </c>
      <c r="CV44" s="405">
        <f t="shared" si="55"/>
        <v>43.28944605</v>
      </c>
      <c r="CW44" s="382" t="s">
        <v>189</v>
      </c>
      <c r="CX44" s="382" t="s">
        <v>151</v>
      </c>
      <c r="CY44" s="406" t="s">
        <v>152</v>
      </c>
      <c r="CZ44" s="394">
        <v>27821.0</v>
      </c>
      <c r="DA44" s="396">
        <v>12.0</v>
      </c>
      <c r="DB44" s="400">
        <f t="shared" si="56"/>
        <v>43.13288523</v>
      </c>
      <c r="DC44" s="398">
        <f t="shared" si="57"/>
        <v>-0.1273434594</v>
      </c>
      <c r="DD44" s="396">
        <v>110.092003</v>
      </c>
      <c r="DE44" s="398">
        <f t="shared" si="58"/>
        <v>-0.5960566047</v>
      </c>
      <c r="DF44" s="400">
        <v>62.87814245</v>
      </c>
      <c r="DG44" s="398">
        <f t="shared" si="59"/>
        <v>-0.8368987721</v>
      </c>
      <c r="DH44" s="407">
        <f t="shared" si="60"/>
        <v>-0.6455221571</v>
      </c>
      <c r="DI44" s="396">
        <v>1086.06</v>
      </c>
      <c r="DJ44" s="398">
        <f t="shared" si="61"/>
        <v>1086.06</v>
      </c>
      <c r="DK44" s="388">
        <f t="shared" si="62"/>
        <v>1086.06</v>
      </c>
    </row>
    <row r="45">
      <c r="A45" s="381" t="s">
        <v>190</v>
      </c>
      <c r="B45" s="382" t="s">
        <v>155</v>
      </c>
      <c r="C45" s="382" t="s">
        <v>148</v>
      </c>
      <c r="D45" s="382" t="str">
        <f>Neces.!I59</f>
        <v>Sul Fronteira</v>
      </c>
      <c r="E45" s="383">
        <v>907.660954991629</v>
      </c>
      <c r="F45" s="384">
        <f t="shared" si="1"/>
        <v>2.674685118</v>
      </c>
      <c r="G45" s="385">
        <f t="shared" si="68"/>
        <v>9122.22372</v>
      </c>
      <c r="H45" s="385">
        <v>8148.0</v>
      </c>
      <c r="I45" s="383">
        <f t="shared" si="2"/>
        <v>3.91105102</v>
      </c>
      <c r="J45" s="386">
        <f t="shared" si="3"/>
        <v>0.7080821761</v>
      </c>
      <c r="K45" s="383">
        <v>0.077955507</v>
      </c>
      <c r="L45" s="386">
        <f t="shared" si="66"/>
        <v>-0.448270493</v>
      </c>
      <c r="M45" s="383">
        <v>0.245081817</v>
      </c>
      <c r="N45" s="386">
        <f t="shared" si="5"/>
        <v>-0.1700496458</v>
      </c>
      <c r="O45" s="383">
        <f t="shared" si="6"/>
        <v>0.9456188622</v>
      </c>
      <c r="P45" s="387">
        <f t="shared" si="7"/>
        <v>0</v>
      </c>
      <c r="Q45" s="387">
        <f t="shared" si="8"/>
        <v>-0.2205145505</v>
      </c>
      <c r="R45" s="383">
        <v>4258.71379479627</v>
      </c>
      <c r="S45" s="386">
        <f t="shared" si="9"/>
        <v>3.381940261</v>
      </c>
      <c r="T45" s="383">
        <v>6.84830633284242</v>
      </c>
      <c r="U45" s="386">
        <f t="shared" si="10"/>
        <v>-1.372065456</v>
      </c>
      <c r="V45" s="383">
        <v>9.83063328424153</v>
      </c>
      <c r="W45" s="386">
        <f t="shared" si="11"/>
        <v>2.293164203</v>
      </c>
      <c r="X45" s="383">
        <v>2.06185567010309</v>
      </c>
      <c r="Y45" s="383">
        <f t="shared" si="12"/>
        <v>97.93814433</v>
      </c>
      <c r="Z45" s="386">
        <f t="shared" si="13"/>
        <v>1.551135562</v>
      </c>
      <c r="AA45" s="388">
        <f t="shared" si="14"/>
        <v>1.039172837</v>
      </c>
      <c r="AB45" s="389" t="s">
        <v>190</v>
      </c>
      <c r="AC45" s="389" t="s">
        <v>155</v>
      </c>
      <c r="AD45" s="390">
        <v>8148.0</v>
      </c>
      <c r="AE45" s="391" t="s">
        <v>146</v>
      </c>
      <c r="AF45" s="383">
        <v>0.0</v>
      </c>
      <c r="AG45" s="392">
        <f t="shared" si="15"/>
        <v>42.58811869</v>
      </c>
      <c r="AH45" s="382">
        <f t="shared" si="16"/>
        <v>42.58811869</v>
      </c>
      <c r="AI45" s="383">
        <v>0.0</v>
      </c>
      <c r="AJ45" s="392">
        <f t="shared" si="17"/>
        <v>0</v>
      </c>
      <c r="AK45" s="382">
        <f t="shared" si="18"/>
        <v>0</v>
      </c>
      <c r="AL45" s="392">
        <v>0.0</v>
      </c>
      <c r="AM45" s="392">
        <f t="shared" si="19"/>
        <v>0</v>
      </c>
      <c r="AN45" s="382">
        <f t="shared" si="20"/>
        <v>0</v>
      </c>
      <c r="AO45" s="383">
        <v>0.0</v>
      </c>
      <c r="AP45" s="392">
        <f t="shared" si="21"/>
        <v>152.5428979</v>
      </c>
      <c r="AQ45" s="382">
        <f t="shared" si="22"/>
        <v>152.5428979</v>
      </c>
      <c r="AR45" s="393">
        <f t="shared" si="23"/>
        <v>54.28049309</v>
      </c>
      <c r="AS45" s="382" t="s">
        <v>190</v>
      </c>
      <c r="AT45" s="382" t="s">
        <v>155</v>
      </c>
      <c r="AU45" s="382" t="str">
        <f>RH!I59</f>
        <v>Sul Fronteira</v>
      </c>
      <c r="AV45" s="394">
        <v>1050.0</v>
      </c>
      <c r="AW45" s="392">
        <v>100.0</v>
      </c>
      <c r="AX45" s="382">
        <f t="shared" si="24"/>
        <v>0.5453197569</v>
      </c>
      <c r="AY45" s="383">
        <v>100.0</v>
      </c>
      <c r="AZ45" s="382">
        <f t="shared" si="25"/>
        <v>0.5821872744</v>
      </c>
      <c r="BA45" s="383">
        <v>0.91</v>
      </c>
      <c r="BB45" s="382">
        <f t="shared" si="26"/>
        <v>-0.8419229626</v>
      </c>
      <c r="BC45" s="392">
        <v>1.16593028964163</v>
      </c>
      <c r="BD45" s="382">
        <f t="shared" si="27"/>
        <v>-0.5106477578</v>
      </c>
      <c r="BE45" s="383">
        <v>1.0</v>
      </c>
      <c r="BF45" s="383">
        <f t="shared" si="28"/>
        <v>0.1227295042</v>
      </c>
      <c r="BG45" s="382">
        <f t="shared" si="29"/>
        <v>-0.9783162162</v>
      </c>
      <c r="BH45" s="395">
        <f t="shared" si="30"/>
        <v>-0.3363201589</v>
      </c>
      <c r="BI45" s="382" t="s">
        <v>190</v>
      </c>
      <c r="BJ45" s="382" t="s">
        <v>155</v>
      </c>
      <c r="BK45" s="382" t="str">
        <f>Equip.!J62</f>
        <v>Sul Fronteira</v>
      </c>
      <c r="BL45" s="394">
        <v>8148.0</v>
      </c>
      <c r="BM45" s="392">
        <v>0.0</v>
      </c>
      <c r="BN45" s="396">
        <f t="shared" si="64"/>
        <v>0</v>
      </c>
      <c r="BO45" s="397">
        <f t="shared" si="31"/>
        <v>8.517623738</v>
      </c>
      <c r="BP45" s="398">
        <f t="shared" si="32"/>
        <v>2.066647197</v>
      </c>
      <c r="BQ45" s="396">
        <v>0.0</v>
      </c>
      <c r="BR45" s="396">
        <f t="shared" si="33"/>
        <v>0</v>
      </c>
      <c r="BS45" s="397">
        <f t="shared" si="34"/>
        <v>1.548658861</v>
      </c>
      <c r="BT45" s="398">
        <f t="shared" si="35"/>
        <v>0.04200033627</v>
      </c>
      <c r="BU45" s="396">
        <v>0.0</v>
      </c>
      <c r="BV45" s="396">
        <f t="shared" si="36"/>
        <v>0</v>
      </c>
      <c r="BW45" s="399">
        <f t="shared" si="37"/>
        <v>6.194635446</v>
      </c>
      <c r="BX45" s="398">
        <f t="shared" si="38"/>
        <v>1.479410251</v>
      </c>
      <c r="BY45" s="396">
        <v>0.0</v>
      </c>
      <c r="BZ45" s="396">
        <f t="shared" si="39"/>
        <v>0</v>
      </c>
      <c r="CA45" s="397">
        <f t="shared" si="40"/>
        <v>0.7743294307</v>
      </c>
      <c r="CB45" s="398">
        <f t="shared" si="41"/>
        <v>-1.060939388</v>
      </c>
      <c r="CC45" s="400">
        <v>0.0</v>
      </c>
      <c r="CD45" s="396">
        <f t="shared" si="42"/>
        <v>0</v>
      </c>
      <c r="CE45" s="397">
        <f t="shared" si="43"/>
        <v>1.548658861</v>
      </c>
      <c r="CF45" s="398">
        <f t="shared" si="44"/>
        <v>0.04200033627</v>
      </c>
      <c r="CG45" s="392">
        <v>0.0</v>
      </c>
      <c r="CH45" s="396">
        <f t="shared" si="45"/>
        <v>0</v>
      </c>
      <c r="CI45" s="397">
        <f t="shared" si="46"/>
        <v>1.548658861</v>
      </c>
      <c r="CJ45" s="398">
        <f t="shared" si="47"/>
        <v>-0.6207461826</v>
      </c>
      <c r="CK45" s="392">
        <v>0.0</v>
      </c>
      <c r="CL45" s="396">
        <f t="shared" si="48"/>
        <v>0</v>
      </c>
      <c r="CM45" s="397">
        <f t="shared" si="49"/>
        <v>0.7743294307</v>
      </c>
      <c r="CN45" s="398">
        <f t="shared" si="50"/>
        <v>-1.265978852</v>
      </c>
      <c r="CO45" s="401">
        <v>2.0</v>
      </c>
      <c r="CP45" s="402">
        <f t="shared" si="51"/>
        <v>24.54590083</v>
      </c>
      <c r="CQ45" s="403">
        <f t="shared" si="52"/>
        <v>51.10574243</v>
      </c>
      <c r="CR45" s="398">
        <f t="shared" si="53"/>
        <v>1.401864723</v>
      </c>
      <c r="CS45" s="404">
        <f t="shared" si="54"/>
        <v>0.241511601</v>
      </c>
      <c r="CT45" s="396">
        <v>1.43136</v>
      </c>
      <c r="CU45" s="396">
        <v>80.1405975</v>
      </c>
      <c r="CV45" s="405">
        <f t="shared" si="55"/>
        <v>40.78597875</v>
      </c>
      <c r="CW45" s="382" t="s">
        <v>190</v>
      </c>
      <c r="CX45" s="382" t="s">
        <v>155</v>
      </c>
      <c r="CY45" s="406" t="s">
        <v>146</v>
      </c>
      <c r="CZ45" s="394">
        <v>8148.0</v>
      </c>
      <c r="DA45" s="396">
        <v>1.0</v>
      </c>
      <c r="DB45" s="400">
        <f t="shared" si="56"/>
        <v>12.27295042</v>
      </c>
      <c r="DC45" s="398">
        <f t="shared" si="57"/>
        <v>1.032175552</v>
      </c>
      <c r="DD45" s="396">
        <v>322.239191</v>
      </c>
      <c r="DE45" s="398">
        <f t="shared" si="58"/>
        <v>1.745219471</v>
      </c>
      <c r="DF45" s="400">
        <v>84.61267634</v>
      </c>
      <c r="DG45" s="398">
        <f t="shared" si="59"/>
        <v>-0.5934894682</v>
      </c>
      <c r="DH45" s="407">
        <f t="shared" si="60"/>
        <v>0.7384315036</v>
      </c>
      <c r="DI45" s="396">
        <v>491.63</v>
      </c>
      <c r="DJ45" s="398">
        <f t="shared" si="61"/>
        <v>491.63</v>
      </c>
      <c r="DK45" s="388">
        <f t="shared" si="62"/>
        <v>491.63</v>
      </c>
    </row>
    <row r="46">
      <c r="A46" s="381" t="s">
        <v>191</v>
      </c>
      <c r="B46" s="382" t="s">
        <v>136</v>
      </c>
      <c r="C46" s="382" t="s">
        <v>136</v>
      </c>
      <c r="D46" s="382" t="str">
        <f>Neces.!I60</f>
        <v>Centro</v>
      </c>
      <c r="E46" s="383">
        <v>311.846203040922</v>
      </c>
      <c r="F46" s="384">
        <f t="shared" si="1"/>
        <v>-2.860628242</v>
      </c>
      <c r="G46" s="385">
        <f t="shared" si="68"/>
        <v>7992.581632</v>
      </c>
      <c r="H46" s="385">
        <v>7139.0</v>
      </c>
      <c r="I46" s="383">
        <f t="shared" si="2"/>
        <v>3.853637382</v>
      </c>
      <c r="J46" s="386">
        <f t="shared" si="3"/>
        <v>0.8441097107</v>
      </c>
      <c r="K46" s="383">
        <v>0.125672043</v>
      </c>
      <c r="L46" s="386">
        <f t="shared" si="66"/>
        <v>2.372040702</v>
      </c>
      <c r="M46" s="383">
        <v>0.345430108</v>
      </c>
      <c r="N46" s="386">
        <f t="shared" si="5"/>
        <v>4.108722187</v>
      </c>
      <c r="O46" s="383">
        <f t="shared" si="6"/>
        <v>0.9456188622</v>
      </c>
      <c r="P46" s="387">
        <f t="shared" si="7"/>
        <v>0</v>
      </c>
      <c r="Q46" s="387">
        <f t="shared" si="8"/>
        <v>-0.2205145505</v>
      </c>
      <c r="R46" s="383">
        <v>728.393332399496</v>
      </c>
      <c r="S46" s="386">
        <f t="shared" si="9"/>
        <v>-1.140993123</v>
      </c>
      <c r="T46" s="383">
        <v>15.0721389550357</v>
      </c>
      <c r="U46" s="386">
        <f t="shared" si="10"/>
        <v>2.255776267</v>
      </c>
      <c r="V46" s="383">
        <v>6.09329037680347</v>
      </c>
      <c r="W46" s="386">
        <f t="shared" si="11"/>
        <v>-1.386916606</v>
      </c>
      <c r="X46" s="383">
        <v>10.5336881916235</v>
      </c>
      <c r="Y46" s="383">
        <f t="shared" si="12"/>
        <v>89.46631181</v>
      </c>
      <c r="Z46" s="386">
        <f t="shared" si="13"/>
        <v>0.6735441278</v>
      </c>
      <c r="AA46" s="388">
        <f t="shared" si="14"/>
        <v>0.1129567849</v>
      </c>
      <c r="AB46" s="389" t="s">
        <v>191</v>
      </c>
      <c r="AC46" s="389" t="s">
        <v>136</v>
      </c>
      <c r="AD46" s="390">
        <v>7139.0</v>
      </c>
      <c r="AE46" s="391" t="s">
        <v>138</v>
      </c>
      <c r="AF46" s="383">
        <v>0.0</v>
      </c>
      <c r="AG46" s="392">
        <f t="shared" si="15"/>
        <v>93.70553811</v>
      </c>
      <c r="AH46" s="382">
        <f t="shared" si="16"/>
        <v>93.70553811</v>
      </c>
      <c r="AI46" s="383">
        <v>0.0</v>
      </c>
      <c r="AJ46" s="392">
        <f t="shared" si="17"/>
        <v>18.12031892</v>
      </c>
      <c r="AK46" s="382">
        <f t="shared" si="18"/>
        <v>18.12031892</v>
      </c>
      <c r="AL46" s="392">
        <v>0.0</v>
      </c>
      <c r="AM46" s="392">
        <f t="shared" si="19"/>
        <v>21.14037207</v>
      </c>
      <c r="AN46" s="382">
        <f t="shared" si="20"/>
        <v>21.14037207</v>
      </c>
      <c r="AO46" s="383">
        <v>0.0</v>
      </c>
      <c r="AP46" s="392">
        <f t="shared" si="21"/>
        <v>171.2202357</v>
      </c>
      <c r="AQ46" s="382">
        <f t="shared" si="22"/>
        <v>171.2202357</v>
      </c>
      <c r="AR46" s="393">
        <f t="shared" si="23"/>
        <v>80.07335374</v>
      </c>
      <c r="AS46" s="382" t="s">
        <v>191</v>
      </c>
      <c r="AT46" s="382" t="s">
        <v>136</v>
      </c>
      <c r="AU46" s="382" t="str">
        <f>RH!I60</f>
        <v>Centro</v>
      </c>
      <c r="AV46" s="394">
        <v>1615.0</v>
      </c>
      <c r="AW46" s="392">
        <v>100.0</v>
      </c>
      <c r="AX46" s="382">
        <f t="shared" si="24"/>
        <v>0.5453197569</v>
      </c>
      <c r="AY46" s="383">
        <v>100.0</v>
      </c>
      <c r="AZ46" s="382">
        <f t="shared" si="25"/>
        <v>0.5821872744</v>
      </c>
      <c r="BA46" s="383">
        <v>1.63</v>
      </c>
      <c r="BB46" s="382">
        <f t="shared" si="26"/>
        <v>0.1101362444</v>
      </c>
      <c r="BC46" s="392">
        <v>0.980529485922398</v>
      </c>
      <c r="BD46" s="382">
        <f t="shared" si="27"/>
        <v>-0.8137374795</v>
      </c>
      <c r="BE46" s="383">
        <v>5.0</v>
      </c>
      <c r="BF46" s="383">
        <f t="shared" si="28"/>
        <v>0.7003782042</v>
      </c>
      <c r="BG46" s="382">
        <f t="shared" si="29"/>
        <v>0.5194231583</v>
      </c>
      <c r="BH46" s="395">
        <f t="shared" si="30"/>
        <v>0.008144624109</v>
      </c>
      <c r="BI46" s="382" t="s">
        <v>191</v>
      </c>
      <c r="BJ46" s="382" t="s">
        <v>136</v>
      </c>
      <c r="BK46" s="382" t="str">
        <f>Equip.!J63</f>
        <v>Centro</v>
      </c>
      <c r="BL46" s="394">
        <v>7139.0</v>
      </c>
      <c r="BM46" s="392">
        <v>0.0</v>
      </c>
      <c r="BN46" s="396">
        <f t="shared" si="64"/>
        <v>0</v>
      </c>
      <c r="BO46" s="397">
        <f t="shared" si="31"/>
        <v>4.865641191</v>
      </c>
      <c r="BP46" s="398">
        <f t="shared" si="32"/>
        <v>-0.7516955639</v>
      </c>
      <c r="BQ46" s="396">
        <v>1.0</v>
      </c>
      <c r="BR46" s="396">
        <f t="shared" si="33"/>
        <v>14.00756408</v>
      </c>
      <c r="BS46" s="397">
        <f t="shared" si="34"/>
        <v>1.174465115</v>
      </c>
      <c r="BT46" s="398">
        <f t="shared" si="35"/>
        <v>-0.61228383</v>
      </c>
      <c r="BU46" s="396">
        <v>0.0</v>
      </c>
      <c r="BV46" s="396">
        <f t="shared" si="36"/>
        <v>0</v>
      </c>
      <c r="BW46" s="399">
        <f t="shared" si="37"/>
        <v>2.432820595</v>
      </c>
      <c r="BX46" s="398">
        <f t="shared" si="38"/>
        <v>-0.3206309779</v>
      </c>
      <c r="BY46" s="396">
        <v>0.0</v>
      </c>
      <c r="BZ46" s="396">
        <f t="shared" si="39"/>
        <v>0</v>
      </c>
      <c r="CA46" s="397">
        <f t="shared" si="40"/>
        <v>3.691176076</v>
      </c>
      <c r="CB46" s="398">
        <f t="shared" si="41"/>
        <v>-0.2297021468</v>
      </c>
      <c r="CC46" s="400">
        <v>1.0</v>
      </c>
      <c r="CD46" s="396">
        <f t="shared" si="42"/>
        <v>14.00756408</v>
      </c>
      <c r="CE46" s="397">
        <f t="shared" si="43"/>
        <v>1.174465115</v>
      </c>
      <c r="CF46" s="398">
        <f t="shared" si="44"/>
        <v>-0.61228383</v>
      </c>
      <c r="CG46" s="392">
        <v>0.0</v>
      </c>
      <c r="CH46" s="396">
        <f t="shared" si="45"/>
        <v>0</v>
      </c>
      <c r="CI46" s="397">
        <f t="shared" si="46"/>
        <v>1.845588038</v>
      </c>
      <c r="CJ46" s="398">
        <f t="shared" si="47"/>
        <v>-0.4737144586</v>
      </c>
      <c r="CK46" s="392">
        <v>0.0</v>
      </c>
      <c r="CL46" s="396">
        <f t="shared" si="48"/>
        <v>0</v>
      </c>
      <c r="CM46" s="397">
        <f t="shared" si="49"/>
        <v>1.593916942</v>
      </c>
      <c r="CN46" s="398">
        <f t="shared" si="50"/>
        <v>-0.9908582205</v>
      </c>
      <c r="CO46" s="401">
        <v>6.0</v>
      </c>
      <c r="CP46" s="402">
        <f t="shared" si="51"/>
        <v>84.04538451</v>
      </c>
      <c r="CQ46" s="403">
        <f t="shared" si="52"/>
        <v>26.34157472</v>
      </c>
      <c r="CR46" s="398">
        <f t="shared" si="53"/>
        <v>-1.119217761</v>
      </c>
      <c r="CS46" s="404">
        <f t="shared" si="54"/>
        <v>-0.6607288884</v>
      </c>
      <c r="CT46" s="396">
        <v>3.544166</v>
      </c>
      <c r="CU46" s="396">
        <v>15.3557423</v>
      </c>
      <c r="CV46" s="405">
        <f t="shared" si="55"/>
        <v>9.44995415</v>
      </c>
      <c r="CW46" s="382" t="s">
        <v>191</v>
      </c>
      <c r="CX46" s="382" t="s">
        <v>136</v>
      </c>
      <c r="CY46" s="406" t="s">
        <v>138</v>
      </c>
      <c r="CZ46" s="394">
        <v>7139.0</v>
      </c>
      <c r="DA46" s="396">
        <v>3.0</v>
      </c>
      <c r="DB46" s="400">
        <f t="shared" si="56"/>
        <v>42.02269225</v>
      </c>
      <c r="DC46" s="398">
        <f t="shared" si="57"/>
        <v>-0.08562950667</v>
      </c>
      <c r="DD46" s="396">
        <v>76.60605706</v>
      </c>
      <c r="DE46" s="398">
        <f t="shared" si="58"/>
        <v>-0.965610615</v>
      </c>
      <c r="DF46" s="400">
        <v>76.60605706</v>
      </c>
      <c r="DG46" s="398">
        <f t="shared" si="59"/>
        <v>-0.6831571664</v>
      </c>
      <c r="DH46" s="407">
        <f t="shared" si="60"/>
        <v>-0.7646311247</v>
      </c>
      <c r="DI46" s="396">
        <v>1898.64</v>
      </c>
      <c r="DJ46" s="398">
        <f t="shared" si="61"/>
        <v>1898.64</v>
      </c>
      <c r="DK46" s="388">
        <f t="shared" si="62"/>
        <v>1898.64</v>
      </c>
    </row>
    <row r="47">
      <c r="A47" s="381" t="s">
        <v>153</v>
      </c>
      <c r="B47" s="382" t="s">
        <v>153</v>
      </c>
      <c r="C47" s="382" t="s">
        <v>136</v>
      </c>
      <c r="D47" s="382" t="str">
        <f>Neces.!I61</f>
        <v>Baixo Pantanal</v>
      </c>
      <c r="E47" s="383">
        <v>644.731380735644</v>
      </c>
      <c r="F47" s="384">
        <f t="shared" si="1"/>
        <v>0.2319836231</v>
      </c>
      <c r="G47" s="385">
        <f t="shared" si="68"/>
        <v>26848.3121</v>
      </c>
      <c r="H47" s="385">
        <v>23981.0</v>
      </c>
      <c r="I47" s="383">
        <f t="shared" si="2"/>
        <v>4.379867289</v>
      </c>
      <c r="J47" s="386">
        <f t="shared" si="3"/>
        <v>-0.4026629883</v>
      </c>
      <c r="K47" s="383">
        <v>0.069967515</v>
      </c>
      <c r="L47" s="386">
        <f t="shared" si="66"/>
        <v>-0.9204050013</v>
      </c>
      <c r="M47" s="383">
        <v>0.244993396</v>
      </c>
      <c r="N47" s="386">
        <f t="shared" si="5"/>
        <v>-0.1738198474</v>
      </c>
      <c r="O47" s="383">
        <f t="shared" si="6"/>
        <v>0.9456188622</v>
      </c>
      <c r="P47" s="387">
        <f t="shared" si="7"/>
        <v>0</v>
      </c>
      <c r="Q47" s="387">
        <f t="shared" si="8"/>
        <v>-0.2205145505</v>
      </c>
      <c r="R47" s="383">
        <v>2351.86189066344</v>
      </c>
      <c r="S47" s="386">
        <f t="shared" si="9"/>
        <v>0.9389427408</v>
      </c>
      <c r="T47" s="383">
        <v>11.6425503523623</v>
      </c>
      <c r="U47" s="386">
        <f t="shared" si="10"/>
        <v>0.7428558079</v>
      </c>
      <c r="V47" s="383">
        <v>7.20570451607523</v>
      </c>
      <c r="W47" s="386">
        <f t="shared" si="11"/>
        <v>-0.2915464386</v>
      </c>
      <c r="X47" s="383">
        <v>15.1870230599224</v>
      </c>
      <c r="Y47" s="383">
        <f t="shared" si="12"/>
        <v>84.81297694</v>
      </c>
      <c r="Z47" s="386">
        <f t="shared" si="13"/>
        <v>0.191508298</v>
      </c>
      <c r="AA47" s="388">
        <f t="shared" si="14"/>
        <v>-0.01178439682</v>
      </c>
      <c r="AB47" s="389" t="s">
        <v>153</v>
      </c>
      <c r="AC47" s="389" t="s">
        <v>153</v>
      </c>
      <c r="AD47" s="390">
        <v>23981.0</v>
      </c>
      <c r="AE47" s="391" t="s">
        <v>132</v>
      </c>
      <c r="AF47" s="383">
        <v>25.0198073474834</v>
      </c>
      <c r="AG47" s="392">
        <f t="shared" si="15"/>
        <v>20.59986816</v>
      </c>
      <c r="AH47" s="382">
        <f t="shared" si="16"/>
        <v>20.59986816</v>
      </c>
      <c r="AI47" s="383">
        <v>0.0</v>
      </c>
      <c r="AJ47" s="392">
        <f t="shared" si="17"/>
        <v>0</v>
      </c>
      <c r="AK47" s="382">
        <f t="shared" si="18"/>
        <v>0</v>
      </c>
      <c r="AL47" s="392">
        <v>0.0</v>
      </c>
      <c r="AM47" s="392">
        <f t="shared" si="19"/>
        <v>0</v>
      </c>
      <c r="AN47" s="382">
        <f t="shared" si="20"/>
        <v>0</v>
      </c>
      <c r="AO47" s="383">
        <v>154.288811976148</v>
      </c>
      <c r="AP47" s="392">
        <f t="shared" si="21"/>
        <v>147.2890574</v>
      </c>
      <c r="AQ47" s="382">
        <f t="shared" si="22"/>
        <v>147.2890574</v>
      </c>
      <c r="AR47" s="393">
        <f t="shared" si="23"/>
        <v>48.30669084</v>
      </c>
      <c r="AS47" s="382" t="s">
        <v>153</v>
      </c>
      <c r="AT47" s="382" t="s">
        <v>153</v>
      </c>
      <c r="AU47" s="382" t="str">
        <f>RH!I61</f>
        <v>Baixo Pantanal</v>
      </c>
      <c r="AV47" s="394">
        <v>14040.0</v>
      </c>
      <c r="AW47" s="392">
        <v>100.0</v>
      </c>
      <c r="AX47" s="382">
        <f t="shared" si="24"/>
        <v>0.5453197569</v>
      </c>
      <c r="AY47" s="383">
        <v>100.0</v>
      </c>
      <c r="AZ47" s="382">
        <f t="shared" si="25"/>
        <v>0.5821872744</v>
      </c>
      <c r="BA47" s="383">
        <v>1.27</v>
      </c>
      <c r="BB47" s="382">
        <f t="shared" si="26"/>
        <v>-0.3658933591</v>
      </c>
      <c r="BC47" s="392">
        <v>1.10504149118052</v>
      </c>
      <c r="BD47" s="382">
        <f t="shared" si="27"/>
        <v>-0.610187612</v>
      </c>
      <c r="BE47" s="383">
        <v>7.0</v>
      </c>
      <c r="BF47" s="383">
        <f t="shared" si="28"/>
        <v>0.2918977524</v>
      </c>
      <c r="BG47" s="382">
        <f t="shared" si="29"/>
        <v>-0.5396933192</v>
      </c>
      <c r="BH47" s="395">
        <f t="shared" si="30"/>
        <v>-0.1795109444</v>
      </c>
      <c r="BI47" s="382" t="s">
        <v>153</v>
      </c>
      <c r="BJ47" s="382" t="s">
        <v>153</v>
      </c>
      <c r="BK47" s="382" t="str">
        <f>Equip.!J64</f>
        <v>Baixo Pantanal</v>
      </c>
      <c r="BL47" s="394">
        <v>23981.0</v>
      </c>
      <c r="BM47" s="392">
        <v>2.0</v>
      </c>
      <c r="BN47" s="396">
        <f t="shared" si="64"/>
        <v>8.339935782</v>
      </c>
      <c r="BO47" s="397">
        <f t="shared" si="31"/>
        <v>7.209953856</v>
      </c>
      <c r="BP47" s="398">
        <f t="shared" si="32"/>
        <v>1.057479739</v>
      </c>
      <c r="BQ47" s="396">
        <v>0.0</v>
      </c>
      <c r="BR47" s="396">
        <f t="shared" si="33"/>
        <v>0</v>
      </c>
      <c r="BS47" s="397">
        <f t="shared" si="34"/>
        <v>2.059986816</v>
      </c>
      <c r="BT47" s="398">
        <f t="shared" si="35"/>
        <v>0.9360660115</v>
      </c>
      <c r="BU47" s="396">
        <v>0.0</v>
      </c>
      <c r="BV47" s="396">
        <f t="shared" si="36"/>
        <v>0</v>
      </c>
      <c r="BW47" s="399">
        <f t="shared" si="37"/>
        <v>3.089980224</v>
      </c>
      <c r="BX47" s="398">
        <f t="shared" si="38"/>
        <v>-0.006177855482</v>
      </c>
      <c r="BY47" s="396">
        <v>0.0</v>
      </c>
      <c r="BZ47" s="396">
        <f t="shared" si="39"/>
        <v>0</v>
      </c>
      <c r="CA47" s="397">
        <f t="shared" si="40"/>
        <v>4.119973632</v>
      </c>
      <c r="CB47" s="398">
        <f t="shared" si="41"/>
        <v>-0.1075042595</v>
      </c>
      <c r="CC47" s="400">
        <v>0.0</v>
      </c>
      <c r="CD47" s="396">
        <f t="shared" si="42"/>
        <v>0</v>
      </c>
      <c r="CE47" s="397">
        <f t="shared" si="43"/>
        <v>2.059986816</v>
      </c>
      <c r="CF47" s="398">
        <f t="shared" si="44"/>
        <v>0.9360660115</v>
      </c>
      <c r="CG47" s="392">
        <v>0.0</v>
      </c>
      <c r="CH47" s="396">
        <f t="shared" si="45"/>
        <v>0</v>
      </c>
      <c r="CI47" s="397">
        <f t="shared" si="46"/>
        <v>2.059986816</v>
      </c>
      <c r="CJ47" s="398">
        <f t="shared" si="47"/>
        <v>-0.3675496743</v>
      </c>
      <c r="CK47" s="392">
        <v>4.0</v>
      </c>
      <c r="CL47" s="396">
        <f t="shared" si="48"/>
        <v>16.67987156</v>
      </c>
      <c r="CM47" s="397">
        <f t="shared" si="49"/>
        <v>8.239947264</v>
      </c>
      <c r="CN47" s="398">
        <f t="shared" si="50"/>
        <v>1.240093366</v>
      </c>
      <c r="CO47" s="401">
        <v>12.0</v>
      </c>
      <c r="CP47" s="402">
        <f t="shared" si="51"/>
        <v>50.03961469</v>
      </c>
      <c r="CQ47" s="403">
        <f t="shared" si="52"/>
        <v>43.25972314</v>
      </c>
      <c r="CR47" s="398">
        <f t="shared" si="53"/>
        <v>0.6031113777</v>
      </c>
      <c r="CS47" s="404">
        <f t="shared" si="54"/>
        <v>0.4932671255</v>
      </c>
      <c r="CT47" s="396">
        <v>5.447942</v>
      </c>
      <c r="CU47" s="396">
        <v>91.0229645</v>
      </c>
      <c r="CV47" s="405">
        <f t="shared" si="55"/>
        <v>48.23545325</v>
      </c>
      <c r="CW47" s="382" t="s">
        <v>153</v>
      </c>
      <c r="CX47" s="382" t="s">
        <v>153</v>
      </c>
      <c r="CY47" s="406" t="s">
        <v>132</v>
      </c>
      <c r="CZ47" s="394">
        <v>23981.0</v>
      </c>
      <c r="DA47" s="396">
        <v>12.0</v>
      </c>
      <c r="DB47" s="400">
        <f t="shared" si="56"/>
        <v>50.03961469</v>
      </c>
      <c r="DC47" s="398">
        <f t="shared" si="57"/>
        <v>-0.3868541864</v>
      </c>
      <c r="DD47" s="396">
        <v>230.3393414</v>
      </c>
      <c r="DE47" s="398">
        <f t="shared" si="58"/>
        <v>0.7310041934</v>
      </c>
      <c r="DF47" s="400">
        <v>230.3393414</v>
      </c>
      <c r="DG47" s="398">
        <f t="shared" si="59"/>
        <v>1.038532009</v>
      </c>
      <c r="DH47" s="407">
        <f t="shared" si="60"/>
        <v>0.7422294816</v>
      </c>
      <c r="DI47" s="396">
        <v>738.45</v>
      </c>
      <c r="DJ47" s="398">
        <f t="shared" si="61"/>
        <v>738.45</v>
      </c>
      <c r="DK47" s="388">
        <f t="shared" si="62"/>
        <v>738.45</v>
      </c>
    </row>
    <row r="48">
      <c r="A48" s="381" t="s">
        <v>192</v>
      </c>
      <c r="B48" s="382" t="s">
        <v>148</v>
      </c>
      <c r="C48" s="382" t="s">
        <v>148</v>
      </c>
      <c r="D48" s="382" t="str">
        <f>Neces.!I62</f>
        <v>Centro Sul</v>
      </c>
      <c r="E48" s="383">
        <v>395.140233866282</v>
      </c>
      <c r="F48" s="384">
        <f t="shared" si="1"/>
        <v>-2.086799531</v>
      </c>
      <c r="G48" s="385">
        <f t="shared" si="68"/>
        <v>4014.763655</v>
      </c>
      <c r="H48" s="385">
        <v>3586.0</v>
      </c>
      <c r="I48" s="383">
        <f t="shared" si="2"/>
        <v>3.554610285</v>
      </c>
      <c r="J48" s="386">
        <f t="shared" si="3"/>
        <v>1.552581075</v>
      </c>
      <c r="K48" s="383">
        <v>0.077855775</v>
      </c>
      <c r="L48" s="386">
        <f t="shared" si="66"/>
        <v>-0.4541652058</v>
      </c>
      <c r="M48" s="383">
        <v>0.250372261</v>
      </c>
      <c r="N48" s="386">
        <f t="shared" si="5"/>
        <v>0.05553070585</v>
      </c>
      <c r="O48" s="383">
        <f t="shared" si="6"/>
        <v>0.9456188622</v>
      </c>
      <c r="P48" s="387">
        <f t="shared" si="7"/>
        <v>0</v>
      </c>
      <c r="Q48" s="387">
        <f t="shared" si="8"/>
        <v>-0.2205145505</v>
      </c>
      <c r="R48" s="383">
        <v>1059.67651979922</v>
      </c>
      <c r="S48" s="386">
        <f t="shared" si="9"/>
        <v>-0.7165637253</v>
      </c>
      <c r="T48" s="383">
        <v>10.7919687674289</v>
      </c>
      <c r="U48" s="386">
        <f t="shared" si="10"/>
        <v>0.3676322955</v>
      </c>
      <c r="V48" s="383">
        <v>7.30619074177356</v>
      </c>
      <c r="W48" s="386">
        <f t="shared" si="11"/>
        <v>-0.1925998233</v>
      </c>
      <c r="X48" s="383">
        <v>30.117122141662</v>
      </c>
      <c r="Y48" s="383">
        <f t="shared" si="12"/>
        <v>69.88287786</v>
      </c>
      <c r="Z48" s="386">
        <f t="shared" si="13"/>
        <v>-1.355090626</v>
      </c>
      <c r="AA48" s="388">
        <f t="shared" si="14"/>
        <v>-0.5444819702</v>
      </c>
      <c r="AB48" s="389" t="s">
        <v>192</v>
      </c>
      <c r="AC48" s="389" t="s">
        <v>148</v>
      </c>
      <c r="AD48" s="390">
        <v>3586.0</v>
      </c>
      <c r="AE48" s="391" t="s">
        <v>143</v>
      </c>
      <c r="AF48" s="383">
        <v>55.7724484104852</v>
      </c>
      <c r="AG48" s="392">
        <f t="shared" si="15"/>
        <v>71.01496777</v>
      </c>
      <c r="AH48" s="382">
        <f t="shared" si="16"/>
        <v>71.01496777</v>
      </c>
      <c r="AI48" s="383">
        <v>0.0</v>
      </c>
      <c r="AJ48" s="392">
        <f t="shared" si="17"/>
        <v>12.66350824</v>
      </c>
      <c r="AK48" s="382">
        <f t="shared" si="18"/>
        <v>12.66350824</v>
      </c>
      <c r="AL48" s="392">
        <v>0.0</v>
      </c>
      <c r="AM48" s="392">
        <f t="shared" si="19"/>
        <v>18.37450215</v>
      </c>
      <c r="AN48" s="382">
        <f t="shared" si="20"/>
        <v>18.37450215</v>
      </c>
      <c r="AO48" s="383">
        <v>529.83825989961</v>
      </c>
      <c r="AP48" s="392">
        <f t="shared" si="21"/>
        <v>157.9213969</v>
      </c>
      <c r="AQ48" s="382">
        <f t="shared" si="22"/>
        <v>157.9213969</v>
      </c>
      <c r="AR48" s="393">
        <f t="shared" si="23"/>
        <v>69.6244649</v>
      </c>
      <c r="AS48" s="382" t="s">
        <v>192</v>
      </c>
      <c r="AT48" s="382" t="s">
        <v>148</v>
      </c>
      <c r="AU48" s="382" t="str">
        <f>RH!I62</f>
        <v>Centro Sul</v>
      </c>
      <c r="AV48" s="394">
        <v>1318.0</v>
      </c>
      <c r="AW48" s="392">
        <v>100.0</v>
      </c>
      <c r="AX48" s="382">
        <f t="shared" si="24"/>
        <v>0.5453197569</v>
      </c>
      <c r="AY48" s="383">
        <v>100.0</v>
      </c>
      <c r="AZ48" s="382">
        <f t="shared" si="25"/>
        <v>0.5821872744</v>
      </c>
      <c r="BA48" s="383">
        <v>2.49</v>
      </c>
      <c r="BB48" s="382">
        <f t="shared" si="26"/>
        <v>1.247318075</v>
      </c>
      <c r="BC48" s="392">
        <v>2.44004461795873</v>
      </c>
      <c r="BD48" s="382">
        <f t="shared" si="27"/>
        <v>1.572250209</v>
      </c>
      <c r="BE48" s="383">
        <v>3.0</v>
      </c>
      <c r="BF48" s="383">
        <f t="shared" si="28"/>
        <v>0.8365867262</v>
      </c>
      <c r="BG48" s="382">
        <f t="shared" si="29"/>
        <v>0.8725874022</v>
      </c>
      <c r="BH48" s="395">
        <f t="shared" si="30"/>
        <v>1.100411904</v>
      </c>
      <c r="BI48" s="382" t="s">
        <v>192</v>
      </c>
      <c r="BJ48" s="382" t="s">
        <v>148</v>
      </c>
      <c r="BK48" s="382" t="str">
        <f>Equip.!J65</f>
        <v>Centro Sul</v>
      </c>
      <c r="BL48" s="394">
        <v>3586.0</v>
      </c>
      <c r="BM48" s="392">
        <v>1.0</v>
      </c>
      <c r="BN48" s="396">
        <f t="shared" si="64"/>
        <v>27.88622421</v>
      </c>
      <c r="BO48" s="397">
        <f t="shared" si="31"/>
        <v>5.462689828</v>
      </c>
      <c r="BP48" s="398">
        <f t="shared" si="32"/>
        <v>-0.2909355017</v>
      </c>
      <c r="BQ48" s="396">
        <v>0.0</v>
      </c>
      <c r="BR48" s="396">
        <f t="shared" si="33"/>
        <v>0</v>
      </c>
      <c r="BS48" s="397">
        <f t="shared" si="34"/>
        <v>1.241520416</v>
      </c>
      <c r="BT48" s="398">
        <f t="shared" si="35"/>
        <v>-0.49503649</v>
      </c>
      <c r="BU48" s="396">
        <v>0.0</v>
      </c>
      <c r="BV48" s="396">
        <f t="shared" si="36"/>
        <v>0</v>
      </c>
      <c r="BW48" s="399">
        <f t="shared" si="37"/>
        <v>2.234736748</v>
      </c>
      <c r="BX48" s="398">
        <f t="shared" si="38"/>
        <v>-0.4154147741</v>
      </c>
      <c r="BY48" s="396">
        <v>0.0</v>
      </c>
      <c r="BZ48" s="396">
        <f t="shared" si="39"/>
        <v>0</v>
      </c>
      <c r="CA48" s="397">
        <f t="shared" si="40"/>
        <v>1.738128582</v>
      </c>
      <c r="CB48" s="398">
        <f t="shared" si="41"/>
        <v>-0.7862777945</v>
      </c>
      <c r="CC48" s="400">
        <v>0.0</v>
      </c>
      <c r="CD48" s="396">
        <f t="shared" si="42"/>
        <v>0</v>
      </c>
      <c r="CE48" s="397">
        <f t="shared" si="43"/>
        <v>1.241520416</v>
      </c>
      <c r="CF48" s="398">
        <f t="shared" si="44"/>
        <v>-0.49503649</v>
      </c>
      <c r="CG48" s="392">
        <v>0.0</v>
      </c>
      <c r="CH48" s="396">
        <f t="shared" si="45"/>
        <v>0</v>
      </c>
      <c r="CI48" s="397">
        <f t="shared" si="46"/>
        <v>2.483040831</v>
      </c>
      <c r="CJ48" s="398">
        <f t="shared" si="47"/>
        <v>-0.1580641602</v>
      </c>
      <c r="CK48" s="392">
        <v>0.0</v>
      </c>
      <c r="CL48" s="396">
        <f t="shared" si="48"/>
        <v>0</v>
      </c>
      <c r="CM48" s="397">
        <f t="shared" si="49"/>
        <v>6.952514327</v>
      </c>
      <c r="CN48" s="398">
        <f t="shared" si="50"/>
        <v>0.8079255282</v>
      </c>
      <c r="CO48" s="401">
        <v>0.0</v>
      </c>
      <c r="CP48" s="402">
        <f t="shared" si="51"/>
        <v>0</v>
      </c>
      <c r="CQ48" s="403">
        <f t="shared" si="52"/>
        <v>40.22526146</v>
      </c>
      <c r="CR48" s="398">
        <f t="shared" si="53"/>
        <v>0.2941921253</v>
      </c>
      <c r="CS48" s="404">
        <f t="shared" si="54"/>
        <v>-0.1160368198</v>
      </c>
      <c r="CT48" s="396">
        <v>15.35039</v>
      </c>
      <c r="CU48" s="396">
        <v>33.495702</v>
      </c>
      <c r="CV48" s="405">
        <f t="shared" si="55"/>
        <v>24.423046</v>
      </c>
      <c r="CW48" s="382" t="s">
        <v>192</v>
      </c>
      <c r="CX48" s="382" t="s">
        <v>148</v>
      </c>
      <c r="CY48" s="406" t="s">
        <v>143</v>
      </c>
      <c r="CZ48" s="394">
        <v>3586.0</v>
      </c>
      <c r="DA48" s="396">
        <v>0.0</v>
      </c>
      <c r="DB48" s="400">
        <f t="shared" si="56"/>
        <v>0</v>
      </c>
      <c r="DC48" s="398">
        <f t="shared" si="57"/>
        <v>1.493314547</v>
      </c>
      <c r="DD48" s="396">
        <v>110.0340547</v>
      </c>
      <c r="DE48" s="398">
        <f t="shared" si="58"/>
        <v>-0.5966961275</v>
      </c>
      <c r="DF48" s="400">
        <v>110.0340547</v>
      </c>
      <c r="DG48" s="398">
        <f t="shared" si="59"/>
        <v>-0.3087904706</v>
      </c>
      <c r="DH48" s="407">
        <f t="shared" si="60"/>
        <v>-0.2725327973</v>
      </c>
      <c r="DI48" s="396">
        <v>2653.26</v>
      </c>
      <c r="DJ48" s="398">
        <f t="shared" si="61"/>
        <v>2653.26</v>
      </c>
      <c r="DK48" s="388">
        <f t="shared" si="62"/>
        <v>2653.26</v>
      </c>
    </row>
    <row r="49">
      <c r="A49" s="381" t="s">
        <v>193</v>
      </c>
      <c r="B49" s="382" t="s">
        <v>155</v>
      </c>
      <c r="C49" s="382" t="s">
        <v>148</v>
      </c>
      <c r="D49" s="382" t="str">
        <f>Neces.!I63</f>
        <v>Sul Fronteira</v>
      </c>
      <c r="E49" s="383">
        <v>744.133415943124</v>
      </c>
      <c r="F49" s="384">
        <f t="shared" si="1"/>
        <v>1.155460948</v>
      </c>
      <c r="G49" s="385">
        <f t="shared" si="68"/>
        <v>7533.559574</v>
      </c>
      <c r="H49" s="385">
        <v>6729.0</v>
      </c>
      <c r="I49" s="383">
        <f t="shared" si="2"/>
        <v>3.827950528</v>
      </c>
      <c r="J49" s="386">
        <f t="shared" si="3"/>
        <v>0.9049684103</v>
      </c>
      <c r="K49" s="383">
        <v>0.076687117</v>
      </c>
      <c r="L49" s="386">
        <f t="shared" si="66"/>
        <v>-0.5232393574</v>
      </c>
      <c r="M49" s="383">
        <v>0.228248745</v>
      </c>
      <c r="N49" s="386">
        <f t="shared" si="5"/>
        <v>-0.8877985343</v>
      </c>
      <c r="O49" s="383">
        <f t="shared" si="6"/>
        <v>0.9456188622</v>
      </c>
      <c r="P49" s="387">
        <f t="shared" si="7"/>
        <v>0</v>
      </c>
      <c r="Q49" s="387">
        <f t="shared" si="8"/>
        <v>-0.2205145505</v>
      </c>
      <c r="R49" s="383">
        <v>3061.376133155</v>
      </c>
      <c r="S49" s="386">
        <f t="shared" si="9"/>
        <v>1.847949639</v>
      </c>
      <c r="T49" s="383">
        <v>9.95690295734879</v>
      </c>
      <c r="U49" s="386">
        <f t="shared" si="10"/>
        <v>-0.00074662535</v>
      </c>
      <c r="V49" s="383">
        <v>8.12899390696983</v>
      </c>
      <c r="W49" s="386">
        <f t="shared" si="11"/>
        <v>0.6175966753</v>
      </c>
      <c r="X49" s="383">
        <v>11.8739783028682</v>
      </c>
      <c r="Y49" s="383">
        <f t="shared" si="12"/>
        <v>88.1260217</v>
      </c>
      <c r="Z49" s="386">
        <f t="shared" si="13"/>
        <v>0.5347043765</v>
      </c>
      <c r="AA49" s="388">
        <f t="shared" si="14"/>
        <v>0.4054902355</v>
      </c>
      <c r="AB49" s="389" t="s">
        <v>193</v>
      </c>
      <c r="AC49" s="389" t="s">
        <v>155</v>
      </c>
      <c r="AD49" s="390">
        <v>6729.0</v>
      </c>
      <c r="AE49" s="391" t="s">
        <v>146</v>
      </c>
      <c r="AF49" s="383">
        <v>0.0</v>
      </c>
      <c r="AG49" s="392">
        <f t="shared" si="15"/>
        <v>42.58811869</v>
      </c>
      <c r="AH49" s="382">
        <f t="shared" si="16"/>
        <v>42.58811869</v>
      </c>
      <c r="AI49" s="383">
        <v>0.0</v>
      </c>
      <c r="AJ49" s="392">
        <f t="shared" si="17"/>
        <v>0</v>
      </c>
      <c r="AK49" s="382">
        <f t="shared" si="18"/>
        <v>0</v>
      </c>
      <c r="AL49" s="392">
        <v>0.0</v>
      </c>
      <c r="AM49" s="392">
        <f t="shared" si="19"/>
        <v>0</v>
      </c>
      <c r="AN49" s="382">
        <f t="shared" si="20"/>
        <v>0</v>
      </c>
      <c r="AO49" s="383">
        <v>133.749442710655</v>
      </c>
      <c r="AP49" s="392">
        <f t="shared" si="21"/>
        <v>152.5428979</v>
      </c>
      <c r="AQ49" s="382">
        <f t="shared" si="22"/>
        <v>152.5428979</v>
      </c>
      <c r="AR49" s="393">
        <f t="shared" si="23"/>
        <v>54.28049309</v>
      </c>
      <c r="AS49" s="382" t="s">
        <v>193</v>
      </c>
      <c r="AT49" s="382" t="s">
        <v>155</v>
      </c>
      <c r="AU49" s="382" t="str">
        <f>RH!I63</f>
        <v>Sul Fronteira</v>
      </c>
      <c r="AV49" s="394">
        <v>3349.0</v>
      </c>
      <c r="AW49" s="392">
        <v>100.0</v>
      </c>
      <c r="AX49" s="382">
        <f t="shared" si="24"/>
        <v>0.5453197569</v>
      </c>
      <c r="AY49" s="383">
        <v>100.0</v>
      </c>
      <c r="AZ49" s="382">
        <f t="shared" si="25"/>
        <v>0.5821872744</v>
      </c>
      <c r="BA49" s="383">
        <v>0.62</v>
      </c>
      <c r="BB49" s="382">
        <f t="shared" si="26"/>
        <v>-1.225391254</v>
      </c>
      <c r="BC49" s="392">
        <v>1.25204339426364</v>
      </c>
      <c r="BD49" s="382">
        <f t="shared" si="27"/>
        <v>-0.3698716857</v>
      </c>
      <c r="BE49" s="383">
        <v>5.0</v>
      </c>
      <c r="BF49" s="383">
        <f t="shared" si="28"/>
        <v>0.7430524595</v>
      </c>
      <c r="BG49" s="382">
        <f t="shared" si="29"/>
        <v>0.6300698409</v>
      </c>
      <c r="BH49" s="395">
        <f t="shared" si="30"/>
        <v>-0.2482892191</v>
      </c>
      <c r="BI49" s="382" t="s">
        <v>193</v>
      </c>
      <c r="BJ49" s="382" t="s">
        <v>155</v>
      </c>
      <c r="BK49" s="382" t="str">
        <f>Equip.!J66</f>
        <v>Sul Fronteira</v>
      </c>
      <c r="BL49" s="394">
        <v>6729.0</v>
      </c>
      <c r="BM49" s="392">
        <v>1.0</v>
      </c>
      <c r="BN49" s="396">
        <f t="shared" si="64"/>
        <v>14.86104919</v>
      </c>
      <c r="BO49" s="397">
        <f t="shared" si="31"/>
        <v>8.517623738</v>
      </c>
      <c r="BP49" s="398">
        <f t="shared" si="32"/>
        <v>2.066647197</v>
      </c>
      <c r="BQ49" s="396">
        <v>0.0</v>
      </c>
      <c r="BR49" s="396">
        <f t="shared" si="33"/>
        <v>0</v>
      </c>
      <c r="BS49" s="397">
        <f t="shared" si="34"/>
        <v>1.548658861</v>
      </c>
      <c r="BT49" s="398">
        <f t="shared" si="35"/>
        <v>0.04200033627</v>
      </c>
      <c r="BU49" s="396">
        <v>0.0</v>
      </c>
      <c r="BV49" s="396">
        <f t="shared" si="36"/>
        <v>0</v>
      </c>
      <c r="BW49" s="399">
        <f t="shared" si="37"/>
        <v>6.194635446</v>
      </c>
      <c r="BX49" s="398">
        <f t="shared" si="38"/>
        <v>1.479410251</v>
      </c>
      <c r="BY49" s="396">
        <v>0.0</v>
      </c>
      <c r="BZ49" s="396">
        <f t="shared" si="39"/>
        <v>0</v>
      </c>
      <c r="CA49" s="397">
        <f t="shared" si="40"/>
        <v>0.7743294307</v>
      </c>
      <c r="CB49" s="398">
        <f t="shared" si="41"/>
        <v>-1.060939388</v>
      </c>
      <c r="CC49" s="400">
        <v>0.0</v>
      </c>
      <c r="CD49" s="396">
        <f t="shared" si="42"/>
        <v>0</v>
      </c>
      <c r="CE49" s="397">
        <f t="shared" si="43"/>
        <v>1.548658861</v>
      </c>
      <c r="CF49" s="398">
        <f t="shared" si="44"/>
        <v>0.04200033627</v>
      </c>
      <c r="CG49" s="392">
        <v>0.0</v>
      </c>
      <c r="CH49" s="396">
        <f t="shared" si="45"/>
        <v>0</v>
      </c>
      <c r="CI49" s="397">
        <f t="shared" si="46"/>
        <v>1.548658861</v>
      </c>
      <c r="CJ49" s="398">
        <f t="shared" si="47"/>
        <v>-0.6207461826</v>
      </c>
      <c r="CK49" s="392">
        <v>0.0</v>
      </c>
      <c r="CL49" s="396">
        <f t="shared" si="48"/>
        <v>0</v>
      </c>
      <c r="CM49" s="397">
        <f t="shared" si="49"/>
        <v>0.7743294307</v>
      </c>
      <c r="CN49" s="398">
        <f t="shared" si="50"/>
        <v>-1.265978852</v>
      </c>
      <c r="CO49" s="401">
        <v>2.0</v>
      </c>
      <c r="CP49" s="402">
        <f t="shared" si="51"/>
        <v>29.72209838</v>
      </c>
      <c r="CQ49" s="403">
        <f t="shared" si="52"/>
        <v>51.10574243</v>
      </c>
      <c r="CR49" s="398">
        <f t="shared" si="53"/>
        <v>1.401864723</v>
      </c>
      <c r="CS49" s="404">
        <f t="shared" si="54"/>
        <v>0.241511601</v>
      </c>
      <c r="CT49" s="396">
        <v>1.43136</v>
      </c>
      <c r="CU49" s="396">
        <v>80.1405975</v>
      </c>
      <c r="CV49" s="405">
        <f t="shared" si="55"/>
        <v>40.78597875</v>
      </c>
      <c r="CW49" s="382" t="s">
        <v>193</v>
      </c>
      <c r="CX49" s="382" t="s">
        <v>155</v>
      </c>
      <c r="CY49" s="406" t="s">
        <v>146</v>
      </c>
      <c r="CZ49" s="394">
        <v>6729.0</v>
      </c>
      <c r="DA49" s="396">
        <v>2.0</v>
      </c>
      <c r="DB49" s="400">
        <f t="shared" si="56"/>
        <v>29.72209838</v>
      </c>
      <c r="DC49" s="398">
        <f t="shared" si="57"/>
        <v>0.3765481528</v>
      </c>
      <c r="DD49" s="396">
        <v>78.64869162</v>
      </c>
      <c r="DE49" s="398">
        <f t="shared" si="58"/>
        <v>-0.9430679103</v>
      </c>
      <c r="DF49" s="400">
        <v>64.80600761</v>
      </c>
      <c r="DG49" s="398">
        <f t="shared" si="59"/>
        <v>-0.8153082324</v>
      </c>
      <c r="DH49" s="407">
        <f t="shared" si="60"/>
        <v>-0.7600024328</v>
      </c>
      <c r="DI49" s="396">
        <v>1608.23</v>
      </c>
      <c r="DJ49" s="398">
        <f t="shared" si="61"/>
        <v>1608.23</v>
      </c>
      <c r="DK49" s="388">
        <f t="shared" si="62"/>
        <v>1608.23</v>
      </c>
    </row>
    <row r="50">
      <c r="A50" s="381" t="s">
        <v>194</v>
      </c>
      <c r="B50" s="382" t="s">
        <v>142</v>
      </c>
      <c r="C50" s="382" t="s">
        <v>142</v>
      </c>
      <c r="D50" s="382" t="str">
        <f>Neces.!I64</f>
        <v>Pantanal</v>
      </c>
      <c r="E50" s="383">
        <v>632.23662252504</v>
      </c>
      <c r="F50" s="384">
        <f t="shared" si="1"/>
        <v>0.1159032444</v>
      </c>
      <c r="G50" s="385">
        <f t="shared" si="68"/>
        <v>24095.29932</v>
      </c>
      <c r="H50" s="385">
        <v>21522.0</v>
      </c>
      <c r="I50" s="383">
        <f t="shared" si="2"/>
        <v>4.332882627</v>
      </c>
      <c r="J50" s="386">
        <f t="shared" si="3"/>
        <v>-0.2913443553</v>
      </c>
      <c r="K50" s="383">
        <v>0.100097516</v>
      </c>
      <c r="L50" s="386">
        <f t="shared" si="66"/>
        <v>0.8604447049</v>
      </c>
      <c r="M50" s="383">
        <v>0.224803534</v>
      </c>
      <c r="N50" s="386">
        <f t="shared" si="5"/>
        <v>-1.034699609</v>
      </c>
      <c r="O50" s="383">
        <f t="shared" si="6"/>
        <v>0.9456188622</v>
      </c>
      <c r="P50" s="387">
        <f t="shared" si="7"/>
        <v>0</v>
      </c>
      <c r="Q50" s="387">
        <f t="shared" si="8"/>
        <v>-0.2205145505</v>
      </c>
      <c r="R50" s="383">
        <v>766.657373850014</v>
      </c>
      <c r="S50" s="386">
        <f t="shared" si="9"/>
        <v>-1.09197046</v>
      </c>
      <c r="T50" s="383">
        <v>7.32273952234922</v>
      </c>
      <c r="U50" s="386">
        <f t="shared" si="10"/>
        <v>-1.162775141</v>
      </c>
      <c r="V50" s="383">
        <v>9.17201003624198</v>
      </c>
      <c r="W50" s="386">
        <f t="shared" si="11"/>
        <v>1.644632121</v>
      </c>
      <c r="X50" s="383">
        <v>20.4302574110213</v>
      </c>
      <c r="Y50" s="383">
        <f t="shared" si="12"/>
        <v>79.56974259</v>
      </c>
      <c r="Z50" s="386">
        <f t="shared" si="13"/>
        <v>-0.3516348225</v>
      </c>
      <c r="AA50" s="388">
        <f t="shared" si="14"/>
        <v>-0.1877498664</v>
      </c>
      <c r="AB50" s="389" t="s">
        <v>194</v>
      </c>
      <c r="AC50" s="389" t="s">
        <v>142</v>
      </c>
      <c r="AD50" s="390">
        <v>21522.0</v>
      </c>
      <c r="AE50" s="391" t="s">
        <v>156</v>
      </c>
      <c r="AF50" s="383">
        <v>46.4640832636372</v>
      </c>
      <c r="AG50" s="392">
        <f t="shared" si="15"/>
        <v>55.18295271</v>
      </c>
      <c r="AH50" s="382">
        <f t="shared" si="16"/>
        <v>55.18295271</v>
      </c>
      <c r="AI50" s="383">
        <v>0.0</v>
      </c>
      <c r="AJ50" s="392">
        <f t="shared" si="17"/>
        <v>11.03659054</v>
      </c>
      <c r="AK50" s="382">
        <f t="shared" si="18"/>
        <v>11.03659054</v>
      </c>
      <c r="AL50" s="392">
        <v>0.0</v>
      </c>
      <c r="AM50" s="392">
        <f t="shared" si="19"/>
        <v>14.43246456</v>
      </c>
      <c r="AN50" s="382">
        <f t="shared" si="20"/>
        <v>14.43246456</v>
      </c>
      <c r="AO50" s="383">
        <v>0.0</v>
      </c>
      <c r="AP50" s="392">
        <f t="shared" si="21"/>
        <v>110.3659054</v>
      </c>
      <c r="AQ50" s="382">
        <f t="shared" si="22"/>
        <v>110.3659054</v>
      </c>
      <c r="AR50" s="393">
        <f t="shared" si="23"/>
        <v>50.68341965</v>
      </c>
      <c r="AS50" s="382" t="s">
        <v>194</v>
      </c>
      <c r="AT50" s="382" t="s">
        <v>142</v>
      </c>
      <c r="AU50" s="382" t="str">
        <f>RH!I64</f>
        <v>Pantanal</v>
      </c>
      <c r="AV50" s="394">
        <v>7754.0</v>
      </c>
      <c r="AW50" s="392">
        <v>100.0</v>
      </c>
      <c r="AX50" s="382">
        <f t="shared" si="24"/>
        <v>0.5453197569</v>
      </c>
      <c r="AY50" s="383">
        <v>100.0</v>
      </c>
      <c r="AZ50" s="382">
        <f t="shared" si="25"/>
        <v>0.5821872744</v>
      </c>
      <c r="BA50" s="383">
        <v>2.8</v>
      </c>
      <c r="BB50" s="382">
        <f t="shared" si="26"/>
        <v>1.657232456</v>
      </c>
      <c r="BC50" s="392">
        <v>1.11281479416411</v>
      </c>
      <c r="BD50" s="382">
        <f t="shared" si="27"/>
        <v>-0.5974799636</v>
      </c>
      <c r="BE50" s="383">
        <v>8.0</v>
      </c>
      <c r="BF50" s="383">
        <f t="shared" si="28"/>
        <v>0.3717126661</v>
      </c>
      <c r="BG50" s="382">
        <f t="shared" si="29"/>
        <v>-0.3327475771</v>
      </c>
      <c r="BH50" s="395">
        <f t="shared" si="30"/>
        <v>0.4519336687</v>
      </c>
      <c r="BI50" s="382" t="s">
        <v>194</v>
      </c>
      <c r="BJ50" s="382" t="s">
        <v>142</v>
      </c>
      <c r="BK50" s="382" t="str">
        <f>Equip.!J67</f>
        <v>Pantanal</v>
      </c>
      <c r="BL50" s="394">
        <v>21522.0</v>
      </c>
      <c r="BM50" s="392">
        <v>2.0</v>
      </c>
      <c r="BN50" s="396">
        <f t="shared" si="64"/>
        <v>9.292816653</v>
      </c>
      <c r="BO50" s="397">
        <f t="shared" si="31"/>
        <v>6.791748026</v>
      </c>
      <c r="BP50" s="398">
        <f t="shared" si="32"/>
        <v>0.7347379514</v>
      </c>
      <c r="BQ50" s="396">
        <v>1.0</v>
      </c>
      <c r="BR50" s="396">
        <f t="shared" si="33"/>
        <v>4.646408326</v>
      </c>
      <c r="BS50" s="397">
        <f t="shared" si="34"/>
        <v>1.697937007</v>
      </c>
      <c r="BT50" s="398">
        <f t="shared" si="35"/>
        <v>0.3030157265</v>
      </c>
      <c r="BU50" s="396">
        <v>0.0</v>
      </c>
      <c r="BV50" s="396">
        <f t="shared" si="36"/>
        <v>0</v>
      </c>
      <c r="BW50" s="399">
        <f t="shared" si="37"/>
        <v>10.18762204</v>
      </c>
      <c r="BX50" s="398">
        <f t="shared" si="38"/>
        <v>3.390067947</v>
      </c>
      <c r="BY50" s="396">
        <v>0.0</v>
      </c>
      <c r="BZ50" s="396">
        <f t="shared" si="39"/>
        <v>0</v>
      </c>
      <c r="CA50" s="397">
        <f t="shared" si="40"/>
        <v>5.942779523</v>
      </c>
      <c r="CB50" s="398">
        <f t="shared" si="41"/>
        <v>0.4119553913</v>
      </c>
      <c r="CC50" s="400">
        <v>1.0</v>
      </c>
      <c r="CD50" s="396">
        <f t="shared" si="42"/>
        <v>4.646408326</v>
      </c>
      <c r="CE50" s="397">
        <f t="shared" si="43"/>
        <v>1.697937007</v>
      </c>
      <c r="CF50" s="398">
        <f t="shared" si="44"/>
        <v>0.3030157265</v>
      </c>
      <c r="CG50" s="392">
        <v>0.0</v>
      </c>
      <c r="CH50" s="396">
        <f t="shared" si="45"/>
        <v>0</v>
      </c>
      <c r="CI50" s="397">
        <f t="shared" si="46"/>
        <v>1.697937007</v>
      </c>
      <c r="CJ50" s="398">
        <f t="shared" si="47"/>
        <v>-0.5468274681</v>
      </c>
      <c r="CK50" s="392">
        <v>3.0</v>
      </c>
      <c r="CL50" s="396">
        <f t="shared" si="48"/>
        <v>13.93922498</v>
      </c>
      <c r="CM50" s="397">
        <f t="shared" si="49"/>
        <v>5.09381102</v>
      </c>
      <c r="CN50" s="398">
        <f t="shared" si="50"/>
        <v>0.1839926102</v>
      </c>
      <c r="CO50" s="401">
        <v>2.0</v>
      </c>
      <c r="CP50" s="402">
        <f t="shared" si="51"/>
        <v>9.292816653</v>
      </c>
      <c r="CQ50" s="403">
        <f t="shared" si="52"/>
        <v>20.37524408</v>
      </c>
      <c r="CR50" s="398">
        <f t="shared" si="53"/>
        <v>-1.726611955</v>
      </c>
      <c r="CS50" s="404">
        <f t="shared" si="54"/>
        <v>0.288108896</v>
      </c>
      <c r="CT50" s="396">
        <v>16.72185</v>
      </c>
      <c r="CU50" s="396">
        <v>58.4942085</v>
      </c>
      <c r="CV50" s="405">
        <f t="shared" si="55"/>
        <v>37.60802925</v>
      </c>
      <c r="CW50" s="382" t="s">
        <v>194</v>
      </c>
      <c r="CX50" s="382" t="s">
        <v>142</v>
      </c>
      <c r="CY50" s="406" t="s">
        <v>156</v>
      </c>
      <c r="CZ50" s="394">
        <v>21522.0</v>
      </c>
      <c r="DA50" s="396">
        <v>5.0</v>
      </c>
      <c r="DB50" s="400">
        <f t="shared" si="56"/>
        <v>23.23204163</v>
      </c>
      <c r="DC50" s="398">
        <f t="shared" si="57"/>
        <v>0.6204029837</v>
      </c>
      <c r="DD50" s="396">
        <v>400.8495782</v>
      </c>
      <c r="DE50" s="398">
        <f t="shared" si="58"/>
        <v>2.612771008</v>
      </c>
      <c r="DF50" s="400">
        <v>99.20002268</v>
      </c>
      <c r="DG50" s="398">
        <f t="shared" si="59"/>
        <v>-0.4301229181</v>
      </c>
      <c r="DH50" s="407">
        <f t="shared" si="60"/>
        <v>1.196376635</v>
      </c>
      <c r="DI50" s="396">
        <v>475.76</v>
      </c>
      <c r="DJ50" s="398">
        <f t="shared" si="61"/>
        <v>475.76</v>
      </c>
      <c r="DK50" s="388">
        <f t="shared" si="62"/>
        <v>475.76</v>
      </c>
    </row>
    <row r="51">
      <c r="A51" s="381" t="s">
        <v>195</v>
      </c>
      <c r="B51" s="382" t="s">
        <v>148</v>
      </c>
      <c r="C51" s="382" t="s">
        <v>148</v>
      </c>
      <c r="D51" s="382" t="str">
        <f>Neces.!I65</f>
        <v>Centro Sul</v>
      </c>
      <c r="E51" s="383">
        <v>688.905979943488</v>
      </c>
      <c r="F51" s="384">
        <f t="shared" si="1"/>
        <v>0.6423800565</v>
      </c>
      <c r="G51" s="385">
        <f t="shared" si="68"/>
        <v>7611.929194</v>
      </c>
      <c r="H51" s="385">
        <v>6799.0</v>
      </c>
      <c r="I51" s="383">
        <f t="shared" si="2"/>
        <v>3.832445041</v>
      </c>
      <c r="J51" s="386">
        <f t="shared" si="3"/>
        <v>0.8943197644</v>
      </c>
      <c r="K51" s="383">
        <v>0.076075269</v>
      </c>
      <c r="L51" s="386">
        <f t="shared" si="66"/>
        <v>-0.5594029583</v>
      </c>
      <c r="M51" s="383">
        <v>0.245026882</v>
      </c>
      <c r="N51" s="386">
        <f t="shared" si="5"/>
        <v>-0.1723920308</v>
      </c>
      <c r="O51" s="383">
        <f t="shared" si="6"/>
        <v>0.9456188622</v>
      </c>
      <c r="P51" s="387">
        <f t="shared" si="7"/>
        <v>0</v>
      </c>
      <c r="Q51" s="387">
        <f t="shared" si="8"/>
        <v>-0.2205145505</v>
      </c>
      <c r="R51" s="383">
        <v>1191.35166936314</v>
      </c>
      <c r="S51" s="386">
        <f t="shared" si="9"/>
        <v>-0.5478657455</v>
      </c>
      <c r="T51" s="383">
        <v>8.92778349757317</v>
      </c>
      <c r="U51" s="386">
        <f t="shared" si="10"/>
        <v>-0.454729906</v>
      </c>
      <c r="V51" s="383">
        <v>8.29533754963965</v>
      </c>
      <c r="W51" s="386">
        <f t="shared" si="11"/>
        <v>0.781391666</v>
      </c>
      <c r="X51" s="383">
        <v>22.5180173554935</v>
      </c>
      <c r="Y51" s="383">
        <f t="shared" si="12"/>
        <v>77.48198264</v>
      </c>
      <c r="Z51" s="386">
        <f t="shared" si="13"/>
        <v>-0.5679044712</v>
      </c>
      <c r="AA51" s="388">
        <f t="shared" si="14"/>
        <v>0.005381645066</v>
      </c>
      <c r="AB51" s="389" t="s">
        <v>195</v>
      </c>
      <c r="AC51" s="389" t="s">
        <v>148</v>
      </c>
      <c r="AD51" s="390">
        <v>6799.0</v>
      </c>
      <c r="AE51" s="391" t="s">
        <v>143</v>
      </c>
      <c r="AF51" s="383">
        <v>0.0</v>
      </c>
      <c r="AG51" s="392">
        <f t="shared" si="15"/>
        <v>71.01496777</v>
      </c>
      <c r="AH51" s="382">
        <f t="shared" si="16"/>
        <v>71.01496777</v>
      </c>
      <c r="AI51" s="383">
        <v>0.0</v>
      </c>
      <c r="AJ51" s="392">
        <f t="shared" si="17"/>
        <v>12.66350824</v>
      </c>
      <c r="AK51" s="382">
        <f t="shared" si="18"/>
        <v>12.66350824</v>
      </c>
      <c r="AL51" s="392">
        <v>0.0</v>
      </c>
      <c r="AM51" s="392">
        <f t="shared" si="19"/>
        <v>18.37450215</v>
      </c>
      <c r="AN51" s="382">
        <f t="shared" si="20"/>
        <v>18.37450215</v>
      </c>
      <c r="AO51" s="383">
        <v>102.956317105457</v>
      </c>
      <c r="AP51" s="392">
        <f t="shared" si="21"/>
        <v>157.9213969</v>
      </c>
      <c r="AQ51" s="382">
        <f t="shared" si="22"/>
        <v>157.9213969</v>
      </c>
      <c r="AR51" s="393">
        <f t="shared" si="23"/>
        <v>69.6244649</v>
      </c>
      <c r="AS51" s="382" t="s">
        <v>195</v>
      </c>
      <c r="AT51" s="382" t="s">
        <v>148</v>
      </c>
      <c r="AU51" s="382" t="str">
        <f>RH!I65</f>
        <v>Centro Sul</v>
      </c>
      <c r="AV51" s="394">
        <v>1698.0</v>
      </c>
      <c r="AW51" s="392">
        <v>100.0</v>
      </c>
      <c r="AX51" s="382">
        <f t="shared" si="24"/>
        <v>0.5453197569</v>
      </c>
      <c r="AY51" s="383">
        <v>100.0</v>
      </c>
      <c r="AZ51" s="382">
        <f t="shared" si="25"/>
        <v>0.5821872744</v>
      </c>
      <c r="BA51" s="383">
        <v>1.24</v>
      </c>
      <c r="BB51" s="382">
        <f t="shared" si="26"/>
        <v>-0.4055624927</v>
      </c>
      <c r="BC51" s="392">
        <v>1.39726430357406</v>
      </c>
      <c r="BD51" s="382">
        <f t="shared" si="27"/>
        <v>-0.1324672942</v>
      </c>
      <c r="BE51" s="383">
        <v>8.0</v>
      </c>
      <c r="BF51" s="383">
        <f t="shared" si="28"/>
        <v>1.176643624</v>
      </c>
      <c r="BG51" s="382">
        <f t="shared" si="29"/>
        <v>1.754293888</v>
      </c>
      <c r="BH51" s="395">
        <f t="shared" si="30"/>
        <v>0.1813031316</v>
      </c>
      <c r="BI51" s="382" t="s">
        <v>195</v>
      </c>
      <c r="BJ51" s="382" t="s">
        <v>148</v>
      </c>
      <c r="BK51" s="382" t="str">
        <f>Equip.!J68</f>
        <v>Centro Sul</v>
      </c>
      <c r="BL51" s="394">
        <v>6799.0</v>
      </c>
      <c r="BM51" s="392">
        <v>1.0</v>
      </c>
      <c r="BN51" s="396">
        <f t="shared" si="64"/>
        <v>14.7080453</v>
      </c>
      <c r="BO51" s="397">
        <f t="shared" si="31"/>
        <v>5.462689828</v>
      </c>
      <c r="BP51" s="398">
        <f t="shared" si="32"/>
        <v>-0.2909355017</v>
      </c>
      <c r="BQ51" s="396">
        <v>0.0</v>
      </c>
      <c r="BR51" s="396">
        <f t="shared" si="33"/>
        <v>0</v>
      </c>
      <c r="BS51" s="397">
        <f t="shared" si="34"/>
        <v>1.241520416</v>
      </c>
      <c r="BT51" s="398">
        <f t="shared" si="35"/>
        <v>-0.49503649</v>
      </c>
      <c r="BU51" s="396">
        <v>0.0</v>
      </c>
      <c r="BV51" s="396">
        <f t="shared" si="36"/>
        <v>0</v>
      </c>
      <c r="BW51" s="399">
        <f t="shared" si="37"/>
        <v>2.234736748</v>
      </c>
      <c r="BX51" s="398">
        <f t="shared" si="38"/>
        <v>-0.4154147741</v>
      </c>
      <c r="BY51" s="396">
        <v>0.0</v>
      </c>
      <c r="BZ51" s="396">
        <f t="shared" si="39"/>
        <v>0</v>
      </c>
      <c r="CA51" s="397">
        <f t="shared" si="40"/>
        <v>1.738128582</v>
      </c>
      <c r="CB51" s="398">
        <f t="shared" si="41"/>
        <v>-0.7862777945</v>
      </c>
      <c r="CC51" s="400">
        <v>0.0</v>
      </c>
      <c r="CD51" s="396">
        <f t="shared" si="42"/>
        <v>0</v>
      </c>
      <c r="CE51" s="397">
        <f t="shared" si="43"/>
        <v>1.241520416</v>
      </c>
      <c r="CF51" s="398">
        <f t="shared" si="44"/>
        <v>-0.49503649</v>
      </c>
      <c r="CG51" s="392">
        <v>0.0</v>
      </c>
      <c r="CH51" s="396">
        <f t="shared" si="45"/>
        <v>0</v>
      </c>
      <c r="CI51" s="397">
        <f t="shared" si="46"/>
        <v>2.483040831</v>
      </c>
      <c r="CJ51" s="398">
        <f t="shared" si="47"/>
        <v>-0.1580641602</v>
      </c>
      <c r="CK51" s="392">
        <v>0.0</v>
      </c>
      <c r="CL51" s="396">
        <f t="shared" si="48"/>
        <v>0</v>
      </c>
      <c r="CM51" s="397">
        <f t="shared" si="49"/>
        <v>6.952514327</v>
      </c>
      <c r="CN51" s="398">
        <f t="shared" si="50"/>
        <v>0.8079255282</v>
      </c>
      <c r="CO51" s="401">
        <v>4.0</v>
      </c>
      <c r="CP51" s="402">
        <f t="shared" si="51"/>
        <v>58.8321812</v>
      </c>
      <c r="CQ51" s="403">
        <f t="shared" si="52"/>
        <v>40.22526146</v>
      </c>
      <c r="CR51" s="398">
        <f t="shared" si="53"/>
        <v>0.2941921253</v>
      </c>
      <c r="CS51" s="404">
        <f t="shared" si="54"/>
        <v>-0.1160368198</v>
      </c>
      <c r="CT51" s="396">
        <v>15.35039</v>
      </c>
      <c r="CU51" s="396">
        <v>33.495702</v>
      </c>
      <c r="CV51" s="405">
        <f t="shared" si="55"/>
        <v>24.423046</v>
      </c>
      <c r="CW51" s="382" t="s">
        <v>195</v>
      </c>
      <c r="CX51" s="382" t="s">
        <v>148</v>
      </c>
      <c r="CY51" s="406" t="s">
        <v>143</v>
      </c>
      <c r="CZ51" s="394">
        <v>6799.0</v>
      </c>
      <c r="DA51" s="396">
        <v>3.0</v>
      </c>
      <c r="DB51" s="400">
        <f t="shared" si="56"/>
        <v>44.1241359</v>
      </c>
      <c r="DC51" s="398">
        <f t="shared" si="57"/>
        <v>-0.1645883209</v>
      </c>
      <c r="DD51" s="396">
        <v>66.21405785</v>
      </c>
      <c r="DE51" s="398">
        <f t="shared" si="58"/>
        <v>-1.080297684</v>
      </c>
      <c r="DF51" s="400">
        <v>66.21405785</v>
      </c>
      <c r="DG51" s="398">
        <f t="shared" si="59"/>
        <v>-0.7995392018</v>
      </c>
      <c r="DH51" s="407">
        <f t="shared" si="60"/>
        <v>-0.8764233547</v>
      </c>
      <c r="DI51" s="396">
        <v>1771.74</v>
      </c>
      <c r="DJ51" s="398">
        <f t="shared" si="61"/>
        <v>1771.74</v>
      </c>
      <c r="DK51" s="388">
        <f t="shared" si="62"/>
        <v>1771.74</v>
      </c>
    </row>
    <row r="52">
      <c r="A52" s="381" t="s">
        <v>196</v>
      </c>
      <c r="B52" s="382" t="s">
        <v>136</v>
      </c>
      <c r="C52" s="382" t="s">
        <v>136</v>
      </c>
      <c r="D52" s="382" t="str">
        <f>Neces.!I66</f>
        <v>Centro</v>
      </c>
      <c r="E52" s="383">
        <v>537.146777890965</v>
      </c>
      <c r="F52" s="384">
        <f t="shared" si="1"/>
        <v>-0.767512424</v>
      </c>
      <c r="G52" s="385">
        <f t="shared" si="68"/>
        <v>50433.08933</v>
      </c>
      <c r="H52" s="385">
        <v>45047.0</v>
      </c>
      <c r="I52" s="383">
        <f t="shared" si="2"/>
        <v>4.653665874</v>
      </c>
      <c r="J52" s="386">
        <f t="shared" si="3"/>
        <v>-1.051361581</v>
      </c>
      <c r="K52" s="383">
        <v>0.079994685</v>
      </c>
      <c r="L52" s="386">
        <f t="shared" si="66"/>
        <v>-0.3277437947</v>
      </c>
      <c r="M52" s="383">
        <v>0.244989259</v>
      </c>
      <c r="N52" s="386">
        <f t="shared" si="5"/>
        <v>-0.1739962458</v>
      </c>
      <c r="O52" s="383">
        <f t="shared" si="6"/>
        <v>0.9456188622</v>
      </c>
      <c r="P52" s="387">
        <f t="shared" si="7"/>
        <v>0</v>
      </c>
      <c r="Q52" s="387">
        <f t="shared" si="8"/>
        <v>-0.2205145505</v>
      </c>
      <c r="R52" s="383">
        <v>1849.17974559904</v>
      </c>
      <c r="S52" s="386">
        <f t="shared" si="9"/>
        <v>0.2949224939</v>
      </c>
      <c r="T52" s="383">
        <v>6.86838191222501</v>
      </c>
      <c r="U52" s="386">
        <f t="shared" si="10"/>
        <v>-1.363209363</v>
      </c>
      <c r="V52" s="383">
        <v>7.80740115878971</v>
      </c>
      <c r="W52" s="386">
        <f t="shared" si="11"/>
        <v>0.3009312447</v>
      </c>
      <c r="X52" s="383">
        <v>13.0041956179102</v>
      </c>
      <c r="Y52" s="383">
        <f t="shared" si="12"/>
        <v>86.99580438</v>
      </c>
      <c r="Z52" s="386">
        <f t="shared" si="13"/>
        <v>0.4176259248</v>
      </c>
      <c r="AA52" s="388">
        <f t="shared" si="14"/>
        <v>-0.3347746211</v>
      </c>
      <c r="AB52" s="389" t="s">
        <v>196</v>
      </c>
      <c r="AC52" s="389" t="s">
        <v>136</v>
      </c>
      <c r="AD52" s="390">
        <v>45047.0</v>
      </c>
      <c r="AE52" s="391" t="s">
        <v>138</v>
      </c>
      <c r="AF52" s="383">
        <v>22.1990365618132</v>
      </c>
      <c r="AG52" s="392">
        <f t="shared" si="15"/>
        <v>93.70553811</v>
      </c>
      <c r="AH52" s="382">
        <f t="shared" si="16"/>
        <v>93.70553811</v>
      </c>
      <c r="AI52" s="383">
        <v>0.0</v>
      </c>
      <c r="AJ52" s="392">
        <f t="shared" si="17"/>
        <v>18.12031892</v>
      </c>
      <c r="AK52" s="382">
        <f t="shared" si="18"/>
        <v>18.12031892</v>
      </c>
      <c r="AL52" s="392">
        <v>0.0</v>
      </c>
      <c r="AM52" s="392">
        <f t="shared" si="19"/>
        <v>21.14037207</v>
      </c>
      <c r="AN52" s="382">
        <f t="shared" si="20"/>
        <v>21.14037207</v>
      </c>
      <c r="AO52" s="383">
        <v>102.115568184341</v>
      </c>
      <c r="AP52" s="392">
        <f t="shared" si="21"/>
        <v>171.2202357</v>
      </c>
      <c r="AQ52" s="382">
        <f t="shared" si="22"/>
        <v>171.2202357</v>
      </c>
      <c r="AR52" s="393">
        <f t="shared" si="23"/>
        <v>80.07335374</v>
      </c>
      <c r="AS52" s="382" t="s">
        <v>196</v>
      </c>
      <c r="AT52" s="382" t="s">
        <v>136</v>
      </c>
      <c r="AU52" s="382" t="str">
        <f>RH!I66</f>
        <v>Centro</v>
      </c>
      <c r="AV52" s="394">
        <v>18783.0</v>
      </c>
      <c r="AW52" s="392">
        <v>81.6924545474726</v>
      </c>
      <c r="AX52" s="382">
        <f t="shared" si="24"/>
        <v>-1.398896527</v>
      </c>
      <c r="AY52" s="383">
        <v>84.25</v>
      </c>
      <c r="AZ52" s="382">
        <f t="shared" si="25"/>
        <v>-0.6464611128</v>
      </c>
      <c r="BA52" s="383">
        <v>1.52</v>
      </c>
      <c r="BB52" s="382">
        <f t="shared" si="26"/>
        <v>-0.03531724555</v>
      </c>
      <c r="BC52" s="392">
        <v>1.01449597087486</v>
      </c>
      <c r="BD52" s="382">
        <f t="shared" si="27"/>
        <v>-0.7582097133</v>
      </c>
      <c r="BE52" s="383">
        <v>8.0</v>
      </c>
      <c r="BF52" s="383">
        <f t="shared" si="28"/>
        <v>0.1775922925</v>
      </c>
      <c r="BG52" s="382">
        <f t="shared" si="29"/>
        <v>-0.8360668556</v>
      </c>
      <c r="BH52" s="395">
        <f t="shared" si="30"/>
        <v>-0.6660901898</v>
      </c>
      <c r="BI52" s="382" t="s">
        <v>196</v>
      </c>
      <c r="BJ52" s="382" t="s">
        <v>136</v>
      </c>
      <c r="BK52" s="382" t="str">
        <f>Equip.!J69</f>
        <v>Centro</v>
      </c>
      <c r="BL52" s="394">
        <v>45047.0</v>
      </c>
      <c r="BM52" s="392">
        <v>1.0</v>
      </c>
      <c r="BN52" s="396">
        <f t="shared" si="64"/>
        <v>2.219903656</v>
      </c>
      <c r="BO52" s="397">
        <f t="shared" si="31"/>
        <v>4.865641191</v>
      </c>
      <c r="BP52" s="398">
        <f t="shared" si="32"/>
        <v>-0.7516955639</v>
      </c>
      <c r="BQ52" s="396">
        <v>1.0</v>
      </c>
      <c r="BR52" s="396">
        <f t="shared" si="33"/>
        <v>2.219903656</v>
      </c>
      <c r="BS52" s="397">
        <f t="shared" si="34"/>
        <v>1.174465115</v>
      </c>
      <c r="BT52" s="398">
        <f t="shared" si="35"/>
        <v>-0.61228383</v>
      </c>
      <c r="BU52" s="396">
        <v>0.0</v>
      </c>
      <c r="BV52" s="396">
        <f t="shared" si="36"/>
        <v>0</v>
      </c>
      <c r="BW52" s="399">
        <f t="shared" si="37"/>
        <v>2.432820595</v>
      </c>
      <c r="BX52" s="398">
        <f t="shared" si="38"/>
        <v>-0.3206309779</v>
      </c>
      <c r="BY52" s="396">
        <v>0.0</v>
      </c>
      <c r="BZ52" s="396">
        <f t="shared" si="39"/>
        <v>0</v>
      </c>
      <c r="CA52" s="397">
        <f t="shared" si="40"/>
        <v>3.691176076</v>
      </c>
      <c r="CB52" s="398">
        <f t="shared" si="41"/>
        <v>-0.2297021468</v>
      </c>
      <c r="CC52" s="400">
        <v>1.0</v>
      </c>
      <c r="CD52" s="396">
        <f t="shared" si="42"/>
        <v>2.219903656</v>
      </c>
      <c r="CE52" s="397">
        <f t="shared" si="43"/>
        <v>1.174465115</v>
      </c>
      <c r="CF52" s="398">
        <f t="shared" si="44"/>
        <v>-0.61228383</v>
      </c>
      <c r="CG52" s="392">
        <v>2.0</v>
      </c>
      <c r="CH52" s="396">
        <f t="shared" si="45"/>
        <v>4.439807312</v>
      </c>
      <c r="CI52" s="397">
        <f t="shared" si="46"/>
        <v>1.845588038</v>
      </c>
      <c r="CJ52" s="398">
        <f t="shared" si="47"/>
        <v>-0.4737144586</v>
      </c>
      <c r="CK52" s="392">
        <v>1.0</v>
      </c>
      <c r="CL52" s="396">
        <f t="shared" si="48"/>
        <v>2.219903656</v>
      </c>
      <c r="CM52" s="397">
        <f t="shared" si="49"/>
        <v>1.593916942</v>
      </c>
      <c r="CN52" s="398">
        <f t="shared" si="50"/>
        <v>-0.9908582205</v>
      </c>
      <c r="CO52" s="401">
        <v>10.0</v>
      </c>
      <c r="CP52" s="402">
        <f t="shared" si="51"/>
        <v>22.19903656</v>
      </c>
      <c r="CQ52" s="403">
        <f t="shared" si="52"/>
        <v>26.34157472</v>
      </c>
      <c r="CR52" s="398">
        <f t="shared" si="53"/>
        <v>-1.119217761</v>
      </c>
      <c r="CS52" s="404">
        <f t="shared" si="54"/>
        <v>-0.6607288884</v>
      </c>
      <c r="CT52" s="396">
        <v>3.544166</v>
      </c>
      <c r="CU52" s="396">
        <v>15.3557423</v>
      </c>
      <c r="CV52" s="405">
        <f t="shared" si="55"/>
        <v>9.44995415</v>
      </c>
      <c r="CW52" s="382" t="s">
        <v>196</v>
      </c>
      <c r="CX52" s="382" t="s">
        <v>136</v>
      </c>
      <c r="CY52" s="406" t="s">
        <v>138</v>
      </c>
      <c r="CZ52" s="394">
        <v>45047.0</v>
      </c>
      <c r="DA52" s="396">
        <v>1.0</v>
      </c>
      <c r="DB52" s="400">
        <f t="shared" si="56"/>
        <v>2.219903656</v>
      </c>
      <c r="DC52" s="398">
        <f t="shared" si="57"/>
        <v>1.409904763</v>
      </c>
      <c r="DD52" s="396">
        <v>137.9399855</v>
      </c>
      <c r="DE52" s="398">
        <f t="shared" si="58"/>
        <v>-0.2887236826</v>
      </c>
      <c r="DF52" s="400">
        <v>137.9399855</v>
      </c>
      <c r="DG52" s="398">
        <f t="shared" si="59"/>
        <v>0.00373351662</v>
      </c>
      <c r="DH52" s="407">
        <f t="shared" si="60"/>
        <v>-0.001877958351</v>
      </c>
      <c r="DI52" s="396">
        <v>1210.46</v>
      </c>
      <c r="DJ52" s="398">
        <f t="shared" si="61"/>
        <v>1210.46</v>
      </c>
      <c r="DK52" s="388">
        <f t="shared" si="62"/>
        <v>1210.46</v>
      </c>
    </row>
    <row r="53">
      <c r="A53" s="381" t="s">
        <v>197</v>
      </c>
      <c r="B53" s="382" t="s">
        <v>130</v>
      </c>
      <c r="C53" s="382" t="s">
        <v>136</v>
      </c>
      <c r="D53" s="382" t="str">
        <f>Neces.!I67</f>
        <v>Pantanal</v>
      </c>
      <c r="E53" s="383">
        <v>723.100709621076</v>
      </c>
      <c r="F53" s="384">
        <f t="shared" si="1"/>
        <v>0.9600602472</v>
      </c>
      <c r="G53" s="385">
        <f t="shared" si="68"/>
        <v>28589.23722</v>
      </c>
      <c r="H53" s="385">
        <v>25536.0</v>
      </c>
      <c r="I53" s="383">
        <f t="shared" si="2"/>
        <v>4.40715287</v>
      </c>
      <c r="J53" s="386">
        <f t="shared" si="3"/>
        <v>-0.4673094793</v>
      </c>
      <c r="K53" s="383">
        <v>0.093701997</v>
      </c>
      <c r="L53" s="386">
        <f t="shared" si="66"/>
        <v>0.4824341588</v>
      </c>
      <c r="M53" s="383">
        <v>0.25124808</v>
      </c>
      <c r="N53" s="386">
        <f t="shared" si="5"/>
        <v>0.09287493593</v>
      </c>
      <c r="O53" s="383">
        <f t="shared" si="6"/>
        <v>0.9456188622</v>
      </c>
      <c r="P53" s="387">
        <f t="shared" si="7"/>
        <v>0</v>
      </c>
      <c r="Q53" s="387">
        <f t="shared" si="8"/>
        <v>-0.2205145505</v>
      </c>
      <c r="R53" s="383">
        <v>1386.27819548872</v>
      </c>
      <c r="S53" s="386">
        <f t="shared" si="9"/>
        <v>-0.2981321301</v>
      </c>
      <c r="T53" s="383">
        <v>9.02647243107769</v>
      </c>
      <c r="U53" s="386">
        <f t="shared" si="10"/>
        <v>-0.4111945075</v>
      </c>
      <c r="V53" s="383">
        <v>8.47431077694236</v>
      </c>
      <c r="W53" s="386">
        <f t="shared" si="11"/>
        <v>0.9576227359</v>
      </c>
      <c r="X53" s="383">
        <v>9.11654135338346</v>
      </c>
      <c r="Y53" s="383">
        <f t="shared" si="12"/>
        <v>90.88345865</v>
      </c>
      <c r="Z53" s="386">
        <f t="shared" si="13"/>
        <v>0.8203454158</v>
      </c>
      <c r="AA53" s="388">
        <f t="shared" si="14"/>
        <v>0.2382518409</v>
      </c>
      <c r="AB53" s="389" t="s">
        <v>197</v>
      </c>
      <c r="AC53" s="389" t="s">
        <v>130</v>
      </c>
      <c r="AD53" s="390">
        <v>25536.0</v>
      </c>
      <c r="AE53" s="391" t="s">
        <v>156</v>
      </c>
      <c r="AF53" s="383">
        <v>0.0</v>
      </c>
      <c r="AG53" s="392">
        <f t="shared" si="15"/>
        <v>30.15308489</v>
      </c>
      <c r="AH53" s="382">
        <f t="shared" si="16"/>
        <v>30.15308489</v>
      </c>
      <c r="AI53" s="383">
        <v>0.0</v>
      </c>
      <c r="AJ53" s="392">
        <f t="shared" si="17"/>
        <v>0</v>
      </c>
      <c r="AK53" s="382">
        <f t="shared" si="18"/>
        <v>0</v>
      </c>
      <c r="AL53" s="392">
        <v>0.0</v>
      </c>
      <c r="AM53" s="392">
        <f t="shared" si="19"/>
        <v>7.731560229</v>
      </c>
      <c r="AN53" s="382">
        <f t="shared" si="20"/>
        <v>7.731560229</v>
      </c>
      <c r="AO53" s="383">
        <v>93.984962406015</v>
      </c>
      <c r="AP53" s="392">
        <f t="shared" si="21"/>
        <v>156.1775166</v>
      </c>
      <c r="AQ53" s="382">
        <f t="shared" si="22"/>
        <v>156.1775166</v>
      </c>
      <c r="AR53" s="393">
        <f t="shared" si="23"/>
        <v>55.20334003</v>
      </c>
      <c r="AS53" s="382" t="s">
        <v>197</v>
      </c>
      <c r="AT53" s="382" t="s">
        <v>130</v>
      </c>
      <c r="AU53" s="382" t="str">
        <f>RH!I67</f>
        <v>Pantanal</v>
      </c>
      <c r="AV53" s="394">
        <v>8511.0</v>
      </c>
      <c r="AW53" s="392">
        <v>100.0</v>
      </c>
      <c r="AX53" s="382">
        <f t="shared" si="24"/>
        <v>0.5453197569</v>
      </c>
      <c r="AY53" s="383">
        <v>94.57</v>
      </c>
      <c r="AZ53" s="382">
        <f t="shared" si="25"/>
        <v>0.1585961161</v>
      </c>
      <c r="BA53" s="383">
        <v>1.05</v>
      </c>
      <c r="BB53" s="382">
        <f t="shared" si="26"/>
        <v>-0.656800339</v>
      </c>
      <c r="BC53" s="392">
        <v>1.26683897243108</v>
      </c>
      <c r="BD53" s="382">
        <f t="shared" si="27"/>
        <v>-0.3456841548</v>
      </c>
      <c r="BE53" s="383">
        <v>13.0</v>
      </c>
      <c r="BF53" s="383">
        <f t="shared" si="28"/>
        <v>0.509085213</v>
      </c>
      <c r="BG53" s="382">
        <f t="shared" si="29"/>
        <v>0.02343477474</v>
      </c>
      <c r="BH53" s="395">
        <f t="shared" si="30"/>
        <v>-0.1734783077</v>
      </c>
      <c r="BI53" s="382" t="s">
        <v>197</v>
      </c>
      <c r="BJ53" s="382" t="s">
        <v>130</v>
      </c>
      <c r="BK53" s="382" t="str">
        <f>Equip.!J70</f>
        <v>Pantanal</v>
      </c>
      <c r="BL53" s="394">
        <v>25536.0</v>
      </c>
      <c r="BM53" s="392">
        <v>1.0</v>
      </c>
      <c r="BN53" s="396">
        <f t="shared" si="64"/>
        <v>3.9160401</v>
      </c>
      <c r="BO53" s="397">
        <f t="shared" si="31"/>
        <v>3.865780114</v>
      </c>
      <c r="BP53" s="398">
        <f t="shared" si="32"/>
        <v>-1.523317879</v>
      </c>
      <c r="BQ53" s="396">
        <v>0.0</v>
      </c>
      <c r="BR53" s="396">
        <f t="shared" si="33"/>
        <v>0</v>
      </c>
      <c r="BS53" s="397">
        <f t="shared" si="34"/>
        <v>3.092624092</v>
      </c>
      <c r="BT53" s="398">
        <f t="shared" si="35"/>
        <v>2.741649951</v>
      </c>
      <c r="BU53" s="396">
        <v>0.0</v>
      </c>
      <c r="BV53" s="396">
        <f t="shared" si="36"/>
        <v>0</v>
      </c>
      <c r="BW53" s="399">
        <f t="shared" si="37"/>
        <v>1.546312046</v>
      </c>
      <c r="BX53" s="398">
        <f t="shared" si="38"/>
        <v>-0.7448283407</v>
      </c>
      <c r="BY53" s="396">
        <v>0.0</v>
      </c>
      <c r="BZ53" s="396">
        <f t="shared" si="39"/>
        <v>0</v>
      </c>
      <c r="CA53" s="397">
        <f t="shared" si="40"/>
        <v>2.319468069</v>
      </c>
      <c r="CB53" s="398">
        <f t="shared" si="41"/>
        <v>-0.6206088067</v>
      </c>
      <c r="CC53" s="400">
        <v>0.0</v>
      </c>
      <c r="CD53" s="396">
        <f t="shared" si="42"/>
        <v>0</v>
      </c>
      <c r="CE53" s="397">
        <f t="shared" si="43"/>
        <v>3.092624092</v>
      </c>
      <c r="CF53" s="398">
        <f t="shared" si="44"/>
        <v>2.741649951</v>
      </c>
      <c r="CG53" s="392">
        <v>0.0</v>
      </c>
      <c r="CH53" s="396">
        <f t="shared" si="45"/>
        <v>0</v>
      </c>
      <c r="CI53" s="397">
        <f t="shared" si="46"/>
        <v>1.546312046</v>
      </c>
      <c r="CJ53" s="398">
        <f t="shared" si="47"/>
        <v>-0.6219082656</v>
      </c>
      <c r="CK53" s="392">
        <v>0.0</v>
      </c>
      <c r="CL53" s="396">
        <f t="shared" si="48"/>
        <v>0</v>
      </c>
      <c r="CM53" s="397">
        <f t="shared" si="49"/>
        <v>3.092624092</v>
      </c>
      <c r="CN53" s="398">
        <f t="shared" si="50"/>
        <v>-0.4877694696</v>
      </c>
      <c r="CO53" s="401">
        <v>2.0</v>
      </c>
      <c r="CP53" s="402">
        <f t="shared" si="51"/>
        <v>7.832080201</v>
      </c>
      <c r="CQ53" s="403">
        <f t="shared" si="52"/>
        <v>27.83361682</v>
      </c>
      <c r="CR53" s="398">
        <f t="shared" si="53"/>
        <v>-0.9673224398</v>
      </c>
      <c r="CS53" s="404">
        <f t="shared" si="54"/>
        <v>-0.2601506631</v>
      </c>
      <c r="CT53" s="396">
        <v>11.38614</v>
      </c>
      <c r="CU53" s="396">
        <v>84.1940532</v>
      </c>
      <c r="CV53" s="405">
        <f t="shared" si="55"/>
        <v>47.7900966</v>
      </c>
      <c r="CW53" s="382" t="s">
        <v>197</v>
      </c>
      <c r="CX53" s="382" t="s">
        <v>130</v>
      </c>
      <c r="CY53" s="406" t="s">
        <v>156</v>
      </c>
      <c r="CZ53" s="394">
        <v>25536.0</v>
      </c>
      <c r="DA53" s="396">
        <v>2.0</v>
      </c>
      <c r="DB53" s="400">
        <f t="shared" si="56"/>
        <v>7.832080201</v>
      </c>
      <c r="DC53" s="398">
        <f t="shared" si="57"/>
        <v>1.199035057</v>
      </c>
      <c r="DD53" s="396">
        <v>259.9059634</v>
      </c>
      <c r="DE53" s="398">
        <f t="shared" si="58"/>
        <v>1.057304181</v>
      </c>
      <c r="DF53" s="400">
        <v>259.9059634</v>
      </c>
      <c r="DG53" s="398">
        <f t="shared" si="59"/>
        <v>1.369654402</v>
      </c>
      <c r="DH53" s="407">
        <f t="shared" si="60"/>
        <v>1.196417357</v>
      </c>
      <c r="DI53" s="396">
        <v>790.04</v>
      </c>
      <c r="DJ53" s="398">
        <f t="shared" si="61"/>
        <v>790.04</v>
      </c>
      <c r="DK53" s="388">
        <f t="shared" si="62"/>
        <v>790.04</v>
      </c>
    </row>
    <row r="54">
      <c r="A54" s="381" t="s">
        <v>198</v>
      </c>
      <c r="B54" s="382" t="s">
        <v>155</v>
      </c>
      <c r="C54" s="382" t="s">
        <v>148</v>
      </c>
      <c r="D54" s="382" t="str">
        <f>Neces.!I68</f>
        <v>Sul Fronteira</v>
      </c>
      <c r="E54" s="383">
        <v>657.162425842992</v>
      </c>
      <c r="F54" s="384">
        <f t="shared" si="1"/>
        <v>0.3474720863</v>
      </c>
      <c r="G54" s="385">
        <f t="shared" si="68"/>
        <v>21487.83012</v>
      </c>
      <c r="H54" s="385">
        <v>19193.0</v>
      </c>
      <c r="I54" s="383">
        <f t="shared" si="2"/>
        <v>4.283142863</v>
      </c>
      <c r="J54" s="386">
        <f t="shared" si="3"/>
        <v>-0.1734981845</v>
      </c>
      <c r="K54" s="383">
        <v>0.078007019</v>
      </c>
      <c r="L54" s="386">
        <f t="shared" si="66"/>
        <v>-0.4452258489</v>
      </c>
      <c r="M54" s="383">
        <v>0.244975008</v>
      </c>
      <c r="N54" s="386">
        <f t="shared" si="5"/>
        <v>-0.1746038971</v>
      </c>
      <c r="O54" s="383">
        <f t="shared" si="6"/>
        <v>0.9456188622</v>
      </c>
      <c r="P54" s="387">
        <f t="shared" si="7"/>
        <v>0</v>
      </c>
      <c r="Q54" s="387">
        <f t="shared" si="8"/>
        <v>-0.2205145505</v>
      </c>
      <c r="R54" s="383">
        <v>2360.23550252696</v>
      </c>
      <c r="S54" s="386">
        <f t="shared" si="9"/>
        <v>0.9496707438</v>
      </c>
      <c r="T54" s="383">
        <v>11.4677226072005</v>
      </c>
      <c r="U54" s="386">
        <f t="shared" si="10"/>
        <v>0.6657327173</v>
      </c>
      <c r="V54" s="383">
        <v>6.87229719168447</v>
      </c>
      <c r="W54" s="386">
        <f t="shared" si="11"/>
        <v>-0.619845427</v>
      </c>
      <c r="X54" s="383">
        <v>11.6240295941229</v>
      </c>
      <c r="Y54" s="383">
        <f t="shared" si="12"/>
        <v>88.37597041</v>
      </c>
      <c r="Z54" s="386">
        <f t="shared" si="13"/>
        <v>0.5605963951</v>
      </c>
      <c r="AA54" s="388">
        <f t="shared" si="14"/>
        <v>0.09937979251</v>
      </c>
      <c r="AB54" s="389" t="s">
        <v>198</v>
      </c>
      <c r="AC54" s="389" t="s">
        <v>155</v>
      </c>
      <c r="AD54" s="390">
        <v>19193.0</v>
      </c>
      <c r="AE54" s="391" t="s">
        <v>146</v>
      </c>
      <c r="AF54" s="383">
        <v>31.2613973844631</v>
      </c>
      <c r="AG54" s="392">
        <f t="shared" si="15"/>
        <v>42.58811869</v>
      </c>
      <c r="AH54" s="382">
        <f t="shared" si="16"/>
        <v>42.58811869</v>
      </c>
      <c r="AI54" s="383">
        <v>0.0</v>
      </c>
      <c r="AJ54" s="392">
        <f t="shared" si="17"/>
        <v>0</v>
      </c>
      <c r="AK54" s="382">
        <f t="shared" si="18"/>
        <v>0</v>
      </c>
      <c r="AL54" s="392">
        <v>0.0</v>
      </c>
      <c r="AM54" s="392">
        <f t="shared" si="19"/>
        <v>0</v>
      </c>
      <c r="AN54" s="382">
        <f t="shared" si="20"/>
        <v>0</v>
      </c>
      <c r="AO54" s="383">
        <v>218.829781691242</v>
      </c>
      <c r="AP54" s="392">
        <f t="shared" si="21"/>
        <v>152.5428979</v>
      </c>
      <c r="AQ54" s="382">
        <f t="shared" si="22"/>
        <v>152.5428979</v>
      </c>
      <c r="AR54" s="393">
        <f t="shared" si="23"/>
        <v>54.28049309</v>
      </c>
      <c r="AS54" s="382" t="s">
        <v>198</v>
      </c>
      <c r="AT54" s="382" t="s">
        <v>155</v>
      </c>
      <c r="AU54" s="382" t="str">
        <f>RH!I68</f>
        <v>Sul Fronteira</v>
      </c>
      <c r="AV54" s="394">
        <v>9013.0</v>
      </c>
      <c r="AW54" s="392">
        <v>86.8806335643203</v>
      </c>
      <c r="AX54" s="382">
        <f t="shared" si="24"/>
        <v>-0.84792468</v>
      </c>
      <c r="AY54" s="383">
        <v>100.0</v>
      </c>
      <c r="AZ54" s="382">
        <f t="shared" si="25"/>
        <v>0.5821872744</v>
      </c>
      <c r="BA54" s="383">
        <v>0.69</v>
      </c>
      <c r="BB54" s="382">
        <f t="shared" si="26"/>
        <v>-1.132829942</v>
      </c>
      <c r="BC54" s="392">
        <v>0.855780753399677</v>
      </c>
      <c r="BD54" s="382">
        <f t="shared" si="27"/>
        <v>-1.017674344</v>
      </c>
      <c r="BE54" s="383">
        <v>9.0</v>
      </c>
      <c r="BF54" s="383">
        <f t="shared" si="28"/>
        <v>0.4689209608</v>
      </c>
      <c r="BG54" s="382">
        <f t="shared" si="29"/>
        <v>-0.08070392073</v>
      </c>
      <c r="BH54" s="395">
        <f t="shared" si="30"/>
        <v>-0.7645878866</v>
      </c>
      <c r="BI54" s="382" t="s">
        <v>198</v>
      </c>
      <c r="BJ54" s="382" t="s">
        <v>155</v>
      </c>
      <c r="BK54" s="382" t="str">
        <f>Equip.!J71</f>
        <v>Sul Fronteira</v>
      </c>
      <c r="BL54" s="394">
        <v>19193.0</v>
      </c>
      <c r="BM54" s="392">
        <v>2.0</v>
      </c>
      <c r="BN54" s="396">
        <f t="shared" si="64"/>
        <v>10.42046579</v>
      </c>
      <c r="BO54" s="397">
        <f t="shared" si="31"/>
        <v>8.517623738</v>
      </c>
      <c r="BP54" s="398">
        <f t="shared" si="32"/>
        <v>2.066647197</v>
      </c>
      <c r="BQ54" s="396">
        <v>1.0</v>
      </c>
      <c r="BR54" s="396">
        <f t="shared" si="33"/>
        <v>5.210232897</v>
      </c>
      <c r="BS54" s="397">
        <f t="shared" si="34"/>
        <v>1.548658861</v>
      </c>
      <c r="BT54" s="398">
        <f t="shared" si="35"/>
        <v>0.04200033627</v>
      </c>
      <c r="BU54" s="396">
        <v>1.0</v>
      </c>
      <c r="BV54" s="396">
        <f t="shared" si="36"/>
        <v>5.210232897</v>
      </c>
      <c r="BW54" s="399">
        <f t="shared" si="37"/>
        <v>6.194635446</v>
      </c>
      <c r="BX54" s="398">
        <f t="shared" si="38"/>
        <v>1.479410251</v>
      </c>
      <c r="BY54" s="396">
        <v>0.0</v>
      </c>
      <c r="BZ54" s="396">
        <f t="shared" si="39"/>
        <v>0</v>
      </c>
      <c r="CA54" s="397">
        <f t="shared" si="40"/>
        <v>0.7743294307</v>
      </c>
      <c r="CB54" s="398">
        <f t="shared" si="41"/>
        <v>-1.060939388</v>
      </c>
      <c r="CC54" s="400">
        <v>1.0</v>
      </c>
      <c r="CD54" s="396">
        <f t="shared" si="42"/>
        <v>5.210232897</v>
      </c>
      <c r="CE54" s="397">
        <f t="shared" si="43"/>
        <v>1.548658861</v>
      </c>
      <c r="CF54" s="398">
        <f t="shared" si="44"/>
        <v>0.04200033627</v>
      </c>
      <c r="CG54" s="392">
        <v>0.0</v>
      </c>
      <c r="CH54" s="396">
        <f t="shared" si="45"/>
        <v>0</v>
      </c>
      <c r="CI54" s="397">
        <f t="shared" si="46"/>
        <v>1.548658861</v>
      </c>
      <c r="CJ54" s="398">
        <f t="shared" si="47"/>
        <v>-0.6207461826</v>
      </c>
      <c r="CK54" s="392">
        <v>0.0</v>
      </c>
      <c r="CL54" s="396">
        <f t="shared" si="48"/>
        <v>0</v>
      </c>
      <c r="CM54" s="397">
        <f t="shared" si="49"/>
        <v>0.7743294307</v>
      </c>
      <c r="CN54" s="398">
        <f t="shared" si="50"/>
        <v>-1.265978852</v>
      </c>
      <c r="CO54" s="401">
        <v>6.0</v>
      </c>
      <c r="CP54" s="402">
        <f t="shared" si="51"/>
        <v>31.26139738</v>
      </c>
      <c r="CQ54" s="403">
        <f t="shared" si="52"/>
        <v>51.10574243</v>
      </c>
      <c r="CR54" s="398">
        <f t="shared" si="53"/>
        <v>1.401864723</v>
      </c>
      <c r="CS54" s="404">
        <f t="shared" si="54"/>
        <v>0.241511601</v>
      </c>
      <c r="CT54" s="396">
        <v>1.43136</v>
      </c>
      <c r="CU54" s="396">
        <v>80.1405975</v>
      </c>
      <c r="CV54" s="405">
        <f t="shared" si="55"/>
        <v>40.78597875</v>
      </c>
      <c r="CW54" s="382" t="s">
        <v>198</v>
      </c>
      <c r="CX54" s="382" t="s">
        <v>155</v>
      </c>
      <c r="CY54" s="406" t="s">
        <v>146</v>
      </c>
      <c r="CZ54" s="394">
        <v>19193.0</v>
      </c>
      <c r="DA54" s="396">
        <v>8.0</v>
      </c>
      <c r="DB54" s="400">
        <f t="shared" si="56"/>
        <v>41.68186318</v>
      </c>
      <c r="DC54" s="398">
        <f t="shared" si="57"/>
        <v>-0.07282332954</v>
      </c>
      <c r="DD54" s="396">
        <v>207.3175186</v>
      </c>
      <c r="DE54" s="398">
        <f t="shared" si="58"/>
        <v>0.4769332181</v>
      </c>
      <c r="DF54" s="400">
        <v>207.3175186</v>
      </c>
      <c r="DG54" s="398">
        <f t="shared" si="59"/>
        <v>0.7807061043</v>
      </c>
      <c r="DH54" s="407">
        <f t="shared" si="60"/>
        <v>0.5434667178</v>
      </c>
      <c r="DI54" s="396">
        <v>750.5</v>
      </c>
      <c r="DJ54" s="398">
        <f t="shared" si="61"/>
        <v>750.5</v>
      </c>
      <c r="DK54" s="388">
        <f t="shared" si="62"/>
        <v>750.5</v>
      </c>
    </row>
    <row r="55">
      <c r="A55" s="381" t="s">
        <v>155</v>
      </c>
      <c r="B55" s="382" t="s">
        <v>155</v>
      </c>
      <c r="C55" s="382" t="s">
        <v>148</v>
      </c>
      <c r="D55" s="382" t="str">
        <f>Neces.!I69</f>
        <v>Sul Fronteira</v>
      </c>
      <c r="E55" s="383">
        <v>644.294087788625</v>
      </c>
      <c r="F55" s="384">
        <f t="shared" si="1"/>
        <v>0.227921029</v>
      </c>
      <c r="G55" s="385">
        <f t="shared" si="68"/>
        <v>56489.94136</v>
      </c>
      <c r="H55" s="385">
        <v>50457.0</v>
      </c>
      <c r="I55" s="383">
        <f t="shared" si="2"/>
        <v>4.702921425</v>
      </c>
      <c r="J55" s="386">
        <f t="shared" si="3"/>
        <v>-1.16806053</v>
      </c>
      <c r="K55" s="383">
        <v>0.071871275</v>
      </c>
      <c r="L55" s="386">
        <f t="shared" si="66"/>
        <v>-0.8078822557</v>
      </c>
      <c r="M55" s="383">
        <v>0.244994041</v>
      </c>
      <c r="N55" s="386">
        <f t="shared" si="5"/>
        <v>-0.1737923451</v>
      </c>
      <c r="O55" s="383">
        <f t="shared" si="6"/>
        <v>0.9456188622</v>
      </c>
      <c r="P55" s="387">
        <f t="shared" si="7"/>
        <v>0</v>
      </c>
      <c r="Q55" s="387">
        <f t="shared" si="8"/>
        <v>-0.2205145505</v>
      </c>
      <c r="R55" s="383">
        <v>1016.70729532077</v>
      </c>
      <c r="S55" s="386">
        <f t="shared" si="9"/>
        <v>-0.7716145179</v>
      </c>
      <c r="T55" s="383">
        <v>8.54589056027905</v>
      </c>
      <c r="U55" s="386">
        <f t="shared" si="10"/>
        <v>-0.6231972368</v>
      </c>
      <c r="V55" s="383">
        <v>7.11298729611352</v>
      </c>
      <c r="W55" s="386">
        <f t="shared" si="11"/>
        <v>-0.3828430818</v>
      </c>
      <c r="X55" s="383">
        <v>24.4723229680718</v>
      </c>
      <c r="Y55" s="383">
        <f t="shared" si="12"/>
        <v>75.52767703</v>
      </c>
      <c r="Z55" s="386">
        <f t="shared" si="13"/>
        <v>-0.7703496754</v>
      </c>
      <c r="AA55" s="388">
        <f t="shared" si="14"/>
        <v>-0.4179906526</v>
      </c>
      <c r="AB55" s="389" t="s">
        <v>155</v>
      </c>
      <c r="AC55" s="389" t="s">
        <v>155</v>
      </c>
      <c r="AD55" s="390">
        <v>50457.0</v>
      </c>
      <c r="AE55" s="391" t="s">
        <v>146</v>
      </c>
      <c r="AF55" s="383">
        <v>33.6920546207662</v>
      </c>
      <c r="AG55" s="392">
        <f t="shared" si="15"/>
        <v>42.58811869</v>
      </c>
      <c r="AH55" s="382">
        <f t="shared" si="16"/>
        <v>42.58811869</v>
      </c>
      <c r="AI55" s="383">
        <v>0.0</v>
      </c>
      <c r="AJ55" s="392">
        <f t="shared" si="17"/>
        <v>0</v>
      </c>
      <c r="AK55" s="382">
        <f t="shared" si="18"/>
        <v>0</v>
      </c>
      <c r="AL55" s="392">
        <v>0.0</v>
      </c>
      <c r="AM55" s="392">
        <f t="shared" si="19"/>
        <v>0</v>
      </c>
      <c r="AN55" s="382">
        <f t="shared" si="20"/>
        <v>0</v>
      </c>
      <c r="AO55" s="383">
        <v>156.568959708266</v>
      </c>
      <c r="AP55" s="392">
        <f t="shared" si="21"/>
        <v>152.5428979</v>
      </c>
      <c r="AQ55" s="382">
        <f t="shared" si="22"/>
        <v>152.5428979</v>
      </c>
      <c r="AR55" s="393">
        <f t="shared" si="23"/>
        <v>54.28049309</v>
      </c>
      <c r="AS55" s="382" t="s">
        <v>155</v>
      </c>
      <c r="AT55" s="382" t="s">
        <v>155</v>
      </c>
      <c r="AU55" s="382" t="str">
        <f>RH!I69</f>
        <v>Sul Fronteira</v>
      </c>
      <c r="AV55" s="394">
        <v>28346.0</v>
      </c>
      <c r="AW55" s="392">
        <v>80.9104782289871</v>
      </c>
      <c r="AX55" s="382">
        <f t="shared" si="24"/>
        <v>-1.481940488</v>
      </c>
      <c r="AY55" s="383">
        <v>75.21</v>
      </c>
      <c r="AZ55" s="382">
        <f t="shared" si="25"/>
        <v>-1.351666282</v>
      </c>
      <c r="BA55" s="383">
        <v>1.95</v>
      </c>
      <c r="BB55" s="382">
        <f t="shared" si="26"/>
        <v>0.5332736697</v>
      </c>
      <c r="BC55" s="392">
        <v>1.17575361198644</v>
      </c>
      <c r="BD55" s="382">
        <f t="shared" si="27"/>
        <v>-0.4945887765</v>
      </c>
      <c r="BE55" s="383">
        <v>32.0</v>
      </c>
      <c r="BF55" s="383">
        <f t="shared" si="28"/>
        <v>0.6342033811</v>
      </c>
      <c r="BG55" s="382">
        <f t="shared" si="29"/>
        <v>0.3478437222</v>
      </c>
      <c r="BH55" s="395">
        <f t="shared" si="30"/>
        <v>-0.3851648856</v>
      </c>
      <c r="BI55" s="382" t="s">
        <v>155</v>
      </c>
      <c r="BJ55" s="382" t="s">
        <v>155</v>
      </c>
      <c r="BK55" s="382" t="str">
        <f>Equip.!J72</f>
        <v>Sul Fronteira</v>
      </c>
      <c r="BL55" s="394">
        <v>50457.0</v>
      </c>
      <c r="BM55" s="392">
        <v>2.0</v>
      </c>
      <c r="BN55" s="396">
        <f t="shared" si="64"/>
        <v>3.963771132</v>
      </c>
      <c r="BO55" s="397">
        <f t="shared" si="31"/>
        <v>8.517623738</v>
      </c>
      <c r="BP55" s="398">
        <f t="shared" si="32"/>
        <v>2.066647197</v>
      </c>
      <c r="BQ55" s="396">
        <v>1.0</v>
      </c>
      <c r="BR55" s="396">
        <f t="shared" si="33"/>
        <v>1.981885566</v>
      </c>
      <c r="BS55" s="397">
        <f t="shared" si="34"/>
        <v>1.548658861</v>
      </c>
      <c r="BT55" s="398">
        <f t="shared" si="35"/>
        <v>0.04200033627</v>
      </c>
      <c r="BU55" s="396">
        <v>2.0</v>
      </c>
      <c r="BV55" s="396">
        <f t="shared" si="36"/>
        <v>3.963771132</v>
      </c>
      <c r="BW55" s="399">
        <f t="shared" si="37"/>
        <v>6.194635446</v>
      </c>
      <c r="BX55" s="398">
        <f t="shared" si="38"/>
        <v>1.479410251</v>
      </c>
      <c r="BY55" s="396">
        <v>1.0</v>
      </c>
      <c r="BZ55" s="396">
        <f t="shared" si="39"/>
        <v>1.981885566</v>
      </c>
      <c r="CA55" s="397">
        <f t="shared" si="40"/>
        <v>0.7743294307</v>
      </c>
      <c r="CB55" s="398">
        <f t="shared" si="41"/>
        <v>-1.060939388</v>
      </c>
      <c r="CC55" s="400">
        <v>1.0</v>
      </c>
      <c r="CD55" s="396">
        <f t="shared" si="42"/>
        <v>1.981885566</v>
      </c>
      <c r="CE55" s="397">
        <f t="shared" si="43"/>
        <v>1.548658861</v>
      </c>
      <c r="CF55" s="398">
        <f t="shared" si="44"/>
        <v>0.04200033627</v>
      </c>
      <c r="CG55" s="392">
        <v>2.0</v>
      </c>
      <c r="CH55" s="396">
        <f t="shared" si="45"/>
        <v>3.963771132</v>
      </c>
      <c r="CI55" s="397">
        <f t="shared" si="46"/>
        <v>1.548658861</v>
      </c>
      <c r="CJ55" s="398">
        <f t="shared" si="47"/>
        <v>-0.6207461826</v>
      </c>
      <c r="CK55" s="392">
        <v>1.0</v>
      </c>
      <c r="CL55" s="396">
        <f t="shared" si="48"/>
        <v>1.981885566</v>
      </c>
      <c r="CM55" s="397">
        <f t="shared" si="49"/>
        <v>0.7743294307</v>
      </c>
      <c r="CN55" s="398">
        <f t="shared" si="50"/>
        <v>-1.265978852</v>
      </c>
      <c r="CO55" s="401">
        <v>38.0</v>
      </c>
      <c r="CP55" s="402">
        <f t="shared" si="51"/>
        <v>75.31165151</v>
      </c>
      <c r="CQ55" s="403">
        <f t="shared" si="52"/>
        <v>51.10574243</v>
      </c>
      <c r="CR55" s="398">
        <f t="shared" si="53"/>
        <v>1.401864723</v>
      </c>
      <c r="CS55" s="404">
        <f t="shared" si="54"/>
        <v>0.241511601</v>
      </c>
      <c r="CT55" s="396">
        <v>1.43136</v>
      </c>
      <c r="CU55" s="396">
        <v>80.1405975</v>
      </c>
      <c r="CV55" s="405">
        <f t="shared" si="55"/>
        <v>40.78597875</v>
      </c>
      <c r="CW55" s="382" t="s">
        <v>155</v>
      </c>
      <c r="CX55" s="382" t="s">
        <v>155</v>
      </c>
      <c r="CY55" s="406" t="s">
        <v>146</v>
      </c>
      <c r="CZ55" s="394">
        <v>50457.0</v>
      </c>
      <c r="DA55" s="396">
        <v>34.0</v>
      </c>
      <c r="DB55" s="400">
        <f t="shared" si="56"/>
        <v>67.38410924</v>
      </c>
      <c r="DC55" s="398">
        <f t="shared" si="57"/>
        <v>-1.038549379</v>
      </c>
      <c r="DD55" s="396">
        <v>128.205721</v>
      </c>
      <c r="DE55" s="398">
        <f t="shared" si="58"/>
        <v>-0.39615193</v>
      </c>
      <c r="DF55" s="400">
        <v>128.205721</v>
      </c>
      <c r="DG55" s="398">
        <f t="shared" si="59"/>
        <v>-0.1052824189</v>
      </c>
      <c r="DH55" s="407">
        <f t="shared" si="60"/>
        <v>-0.3440438705</v>
      </c>
      <c r="DI55" s="396">
        <v>950.34</v>
      </c>
      <c r="DJ55" s="398">
        <f t="shared" si="61"/>
        <v>950.34</v>
      </c>
      <c r="DK55" s="388">
        <f t="shared" si="62"/>
        <v>950.34</v>
      </c>
    </row>
    <row r="56">
      <c r="A56" s="381" t="s">
        <v>199</v>
      </c>
      <c r="B56" s="382" t="s">
        <v>130</v>
      </c>
      <c r="C56" s="382" t="s">
        <v>136</v>
      </c>
      <c r="D56" s="382" t="str">
        <f>Neces.!I70</f>
        <v>Baixo Pantanal</v>
      </c>
      <c r="E56" s="383">
        <v>594.140541658545</v>
      </c>
      <c r="F56" s="384">
        <f t="shared" si="1"/>
        <v>-0.2380217712</v>
      </c>
      <c r="G56" s="385">
        <f t="shared" si="68"/>
        <v>14800.66244</v>
      </c>
      <c r="H56" s="385">
        <v>13220.0</v>
      </c>
      <c r="I56" s="383">
        <f t="shared" si="2"/>
        <v>4.121231455</v>
      </c>
      <c r="J56" s="386">
        <f t="shared" si="3"/>
        <v>0.2101111858</v>
      </c>
      <c r="K56" s="383">
        <v>0.087261971</v>
      </c>
      <c r="L56" s="386">
        <f t="shared" si="66"/>
        <v>0.1017930028</v>
      </c>
      <c r="M56" s="383">
        <v>0.258088371</v>
      </c>
      <c r="N56" s="386">
        <f t="shared" si="5"/>
        <v>0.384539539</v>
      </c>
      <c r="O56" s="383">
        <f t="shared" si="6"/>
        <v>0.9456188622</v>
      </c>
      <c r="P56" s="387">
        <f t="shared" si="7"/>
        <v>0</v>
      </c>
      <c r="Q56" s="387">
        <f t="shared" si="8"/>
        <v>-0.2205145505</v>
      </c>
      <c r="R56" s="383">
        <v>1482.60211800303</v>
      </c>
      <c r="S56" s="386">
        <f t="shared" si="9"/>
        <v>-0.174725009</v>
      </c>
      <c r="T56" s="383">
        <v>10.4538577912254</v>
      </c>
      <c r="U56" s="386">
        <f t="shared" si="10"/>
        <v>0.2184788335</v>
      </c>
      <c r="V56" s="383">
        <v>7.62481089258699</v>
      </c>
      <c r="W56" s="386">
        <f t="shared" si="11"/>
        <v>0.1211385548</v>
      </c>
      <c r="X56" s="383">
        <v>5.31770045385779</v>
      </c>
      <c r="Y56" s="383">
        <f t="shared" si="12"/>
        <v>94.68229955</v>
      </c>
      <c r="Z56" s="386">
        <f t="shared" si="13"/>
        <v>1.21386479</v>
      </c>
      <c r="AA56" s="388">
        <f t="shared" si="14"/>
        <v>0.09883195594</v>
      </c>
      <c r="AB56" s="389" t="s">
        <v>199</v>
      </c>
      <c r="AC56" s="389" t="s">
        <v>130</v>
      </c>
      <c r="AD56" s="390">
        <v>13220.0</v>
      </c>
      <c r="AE56" s="391" t="s">
        <v>132</v>
      </c>
      <c r="AF56" s="383">
        <v>0.0</v>
      </c>
      <c r="AG56" s="392">
        <f t="shared" si="15"/>
        <v>30.15308489</v>
      </c>
      <c r="AH56" s="382">
        <f t="shared" si="16"/>
        <v>30.15308489</v>
      </c>
      <c r="AI56" s="383">
        <v>0.0</v>
      </c>
      <c r="AJ56" s="392">
        <f t="shared" si="17"/>
        <v>0</v>
      </c>
      <c r="AK56" s="382">
        <f t="shared" si="18"/>
        <v>0</v>
      </c>
      <c r="AL56" s="392">
        <v>0.0</v>
      </c>
      <c r="AM56" s="392">
        <f t="shared" si="19"/>
        <v>7.731560229</v>
      </c>
      <c r="AN56" s="382">
        <f t="shared" si="20"/>
        <v>7.731560229</v>
      </c>
      <c r="AO56" s="383">
        <v>45.3857791225416</v>
      </c>
      <c r="AP56" s="392">
        <f t="shared" si="21"/>
        <v>156.1775166</v>
      </c>
      <c r="AQ56" s="382">
        <f t="shared" si="22"/>
        <v>156.1775166</v>
      </c>
      <c r="AR56" s="393">
        <f t="shared" si="23"/>
        <v>55.20334003</v>
      </c>
      <c r="AS56" s="382" t="s">
        <v>199</v>
      </c>
      <c r="AT56" s="382" t="s">
        <v>130</v>
      </c>
      <c r="AU56" s="382" t="str">
        <f>RH!I70</f>
        <v>Baixo Pantanal</v>
      </c>
      <c r="AV56" s="394">
        <v>3818.0</v>
      </c>
      <c r="AW56" s="392">
        <v>100.0</v>
      </c>
      <c r="AX56" s="382">
        <f t="shared" si="24"/>
        <v>0.5453197569</v>
      </c>
      <c r="AY56" s="383">
        <v>100.0</v>
      </c>
      <c r="AZ56" s="382">
        <f t="shared" si="25"/>
        <v>0.5821872744</v>
      </c>
      <c r="BA56" s="383">
        <v>1.09</v>
      </c>
      <c r="BB56" s="382">
        <f t="shared" si="26"/>
        <v>-0.6039081608</v>
      </c>
      <c r="BC56" s="392">
        <v>0.983358547655068</v>
      </c>
      <c r="BD56" s="382">
        <f t="shared" si="27"/>
        <v>-0.809112583</v>
      </c>
      <c r="BE56" s="383">
        <v>5.0</v>
      </c>
      <c r="BF56" s="383">
        <f t="shared" si="28"/>
        <v>0.378214826</v>
      </c>
      <c r="BG56" s="382">
        <f t="shared" si="29"/>
        <v>-0.3158886437</v>
      </c>
      <c r="BH56" s="395">
        <f t="shared" si="30"/>
        <v>-0.2882124087</v>
      </c>
      <c r="BI56" s="382" t="s">
        <v>199</v>
      </c>
      <c r="BJ56" s="382" t="s">
        <v>130</v>
      </c>
      <c r="BK56" s="382" t="str">
        <f>Equip.!J73</f>
        <v>Baixo Pantanal</v>
      </c>
      <c r="BL56" s="394">
        <v>13220.0</v>
      </c>
      <c r="BM56" s="392">
        <v>0.0</v>
      </c>
      <c r="BN56" s="396">
        <f t="shared" si="64"/>
        <v>0</v>
      </c>
      <c r="BO56" s="397">
        <f t="shared" si="31"/>
        <v>3.865780114</v>
      </c>
      <c r="BP56" s="398">
        <f t="shared" si="32"/>
        <v>-1.523317879</v>
      </c>
      <c r="BQ56" s="396">
        <v>1.0</v>
      </c>
      <c r="BR56" s="396">
        <f t="shared" si="33"/>
        <v>7.56429652</v>
      </c>
      <c r="BS56" s="397">
        <f t="shared" si="34"/>
        <v>3.092624092</v>
      </c>
      <c r="BT56" s="398">
        <f t="shared" si="35"/>
        <v>2.741649951</v>
      </c>
      <c r="BU56" s="396">
        <v>0.0</v>
      </c>
      <c r="BV56" s="396">
        <f t="shared" si="36"/>
        <v>0</v>
      </c>
      <c r="BW56" s="399">
        <f t="shared" si="37"/>
        <v>1.546312046</v>
      </c>
      <c r="BX56" s="398">
        <f t="shared" si="38"/>
        <v>-0.7448283407</v>
      </c>
      <c r="BY56" s="396">
        <v>0.0</v>
      </c>
      <c r="BZ56" s="396">
        <f t="shared" si="39"/>
        <v>0</v>
      </c>
      <c r="CA56" s="397">
        <f t="shared" si="40"/>
        <v>2.319468069</v>
      </c>
      <c r="CB56" s="398">
        <f t="shared" si="41"/>
        <v>-0.6206088067</v>
      </c>
      <c r="CC56" s="400">
        <v>1.0</v>
      </c>
      <c r="CD56" s="396">
        <f t="shared" si="42"/>
        <v>7.56429652</v>
      </c>
      <c r="CE56" s="397">
        <f t="shared" si="43"/>
        <v>3.092624092</v>
      </c>
      <c r="CF56" s="398">
        <f t="shared" si="44"/>
        <v>2.741649951</v>
      </c>
      <c r="CG56" s="392">
        <v>0.0</v>
      </c>
      <c r="CH56" s="396">
        <f t="shared" si="45"/>
        <v>0</v>
      </c>
      <c r="CI56" s="397">
        <f t="shared" si="46"/>
        <v>1.546312046</v>
      </c>
      <c r="CJ56" s="398">
        <f t="shared" si="47"/>
        <v>-0.6219082656</v>
      </c>
      <c r="CK56" s="392">
        <v>0.0</v>
      </c>
      <c r="CL56" s="396">
        <f t="shared" si="48"/>
        <v>0</v>
      </c>
      <c r="CM56" s="397">
        <f t="shared" si="49"/>
        <v>3.092624092</v>
      </c>
      <c r="CN56" s="398">
        <f t="shared" si="50"/>
        <v>-0.4877694696</v>
      </c>
      <c r="CO56" s="401">
        <v>6.0</v>
      </c>
      <c r="CP56" s="402">
        <f t="shared" si="51"/>
        <v>45.38577912</v>
      </c>
      <c r="CQ56" s="403">
        <f t="shared" si="52"/>
        <v>27.83361682</v>
      </c>
      <c r="CR56" s="398">
        <f t="shared" si="53"/>
        <v>-0.9673224398</v>
      </c>
      <c r="CS56" s="404">
        <f t="shared" si="54"/>
        <v>-0.2601506631</v>
      </c>
      <c r="CT56" s="396">
        <v>11.38614</v>
      </c>
      <c r="CU56" s="396">
        <v>84.1940532</v>
      </c>
      <c r="CV56" s="405">
        <f t="shared" si="55"/>
        <v>47.7900966</v>
      </c>
      <c r="CW56" s="382" t="s">
        <v>199</v>
      </c>
      <c r="CX56" s="382" t="s">
        <v>130</v>
      </c>
      <c r="CY56" s="406" t="s">
        <v>132</v>
      </c>
      <c r="CZ56" s="394">
        <v>13220.0</v>
      </c>
      <c r="DA56" s="396">
        <v>3.0</v>
      </c>
      <c r="DB56" s="400">
        <f t="shared" si="56"/>
        <v>22.69288956</v>
      </c>
      <c r="DC56" s="398">
        <f t="shared" si="57"/>
        <v>0.6406608708</v>
      </c>
      <c r="DD56" s="396">
        <v>172.8614962</v>
      </c>
      <c r="DE56" s="398">
        <f t="shared" si="58"/>
        <v>0.09667335383</v>
      </c>
      <c r="DF56" s="400">
        <v>172.8614962</v>
      </c>
      <c r="DG56" s="398">
        <f t="shared" si="59"/>
        <v>0.3948263578</v>
      </c>
      <c r="DH56" s="407">
        <f t="shared" si="60"/>
        <v>0.2703333071</v>
      </c>
      <c r="DI56" s="396">
        <v>1036.74</v>
      </c>
      <c r="DJ56" s="398">
        <f t="shared" si="61"/>
        <v>1036.74</v>
      </c>
      <c r="DK56" s="388">
        <f t="shared" si="62"/>
        <v>1036.74</v>
      </c>
    </row>
    <row r="57">
      <c r="A57" s="381" t="s">
        <v>200</v>
      </c>
      <c r="B57" s="382" t="s">
        <v>136</v>
      </c>
      <c r="C57" s="382" t="s">
        <v>136</v>
      </c>
      <c r="D57" s="382" t="str">
        <f>Neces.!I71</f>
        <v>Centro</v>
      </c>
      <c r="E57" s="383">
        <v>678.778013140595</v>
      </c>
      <c r="F57" s="384">
        <f t="shared" si="1"/>
        <v>0.5482879419</v>
      </c>
      <c r="G57" s="385">
        <f t="shared" si="68"/>
        <v>24431.16912</v>
      </c>
      <c r="H57" s="385">
        <v>21822.0</v>
      </c>
      <c r="I57" s="383">
        <f t="shared" si="2"/>
        <v>4.338894551</v>
      </c>
      <c r="J57" s="386">
        <f t="shared" si="3"/>
        <v>-0.3055881356</v>
      </c>
      <c r="K57" s="383">
        <v>0.17102772</v>
      </c>
      <c r="L57" s="386">
        <f t="shared" si="66"/>
        <v>5.052812072</v>
      </c>
      <c r="M57" s="383">
        <v>0.265546871</v>
      </c>
      <c r="N57" s="386">
        <f t="shared" si="5"/>
        <v>0.7025640852</v>
      </c>
      <c r="O57" s="383">
        <f t="shared" si="6"/>
        <v>0.9456188622</v>
      </c>
      <c r="P57" s="387">
        <f t="shared" si="7"/>
        <v>0</v>
      </c>
      <c r="Q57" s="387">
        <f t="shared" si="8"/>
        <v>-0.2205145505</v>
      </c>
      <c r="R57" s="383">
        <v>1503.07029603153</v>
      </c>
      <c r="S57" s="386">
        <f t="shared" si="9"/>
        <v>-0.1485018356</v>
      </c>
      <c r="T57" s="383">
        <v>6.24140775364311</v>
      </c>
      <c r="U57" s="386">
        <f t="shared" si="10"/>
        <v>-1.639791234</v>
      </c>
      <c r="V57" s="383">
        <v>8.55558610576482</v>
      </c>
      <c r="W57" s="386">
        <f t="shared" si="11"/>
        <v>1.037652796</v>
      </c>
      <c r="X57" s="383">
        <v>25.9050499495922</v>
      </c>
      <c r="Y57" s="383">
        <f t="shared" si="12"/>
        <v>74.09495005</v>
      </c>
      <c r="Z57" s="386">
        <f t="shared" si="13"/>
        <v>-0.9187648999</v>
      </c>
      <c r="AA57" s="388">
        <f t="shared" si="14"/>
        <v>0.473699885</v>
      </c>
      <c r="AB57" s="389" t="s">
        <v>200</v>
      </c>
      <c r="AC57" s="389" t="s">
        <v>136</v>
      </c>
      <c r="AD57" s="390">
        <v>21822.0</v>
      </c>
      <c r="AE57" s="391" t="s">
        <v>138</v>
      </c>
      <c r="AF57" s="383">
        <v>0.0</v>
      </c>
      <c r="AG57" s="392">
        <f t="shared" si="15"/>
        <v>93.70553811</v>
      </c>
      <c r="AH57" s="382">
        <f t="shared" si="16"/>
        <v>93.70553811</v>
      </c>
      <c r="AI57" s="383">
        <v>0.0</v>
      </c>
      <c r="AJ57" s="392">
        <f t="shared" si="17"/>
        <v>18.12031892</v>
      </c>
      <c r="AK57" s="382">
        <f t="shared" si="18"/>
        <v>18.12031892</v>
      </c>
      <c r="AL57" s="392">
        <v>0.0</v>
      </c>
      <c r="AM57" s="392">
        <f t="shared" si="19"/>
        <v>21.14037207</v>
      </c>
      <c r="AN57" s="382">
        <f t="shared" si="20"/>
        <v>21.14037207</v>
      </c>
      <c r="AO57" s="383">
        <v>96.2331591971405</v>
      </c>
      <c r="AP57" s="392">
        <f t="shared" si="21"/>
        <v>171.2202357</v>
      </c>
      <c r="AQ57" s="382">
        <f t="shared" si="22"/>
        <v>171.2202357</v>
      </c>
      <c r="AR57" s="393">
        <f t="shared" si="23"/>
        <v>80.07335374</v>
      </c>
      <c r="AS57" s="382" t="s">
        <v>200</v>
      </c>
      <c r="AT57" s="382" t="s">
        <v>136</v>
      </c>
      <c r="AU57" s="382" t="str">
        <f>RH!I71</f>
        <v>Centro</v>
      </c>
      <c r="AV57" s="394">
        <v>10091.0</v>
      </c>
      <c r="AW57" s="392">
        <v>100.0</v>
      </c>
      <c r="AX57" s="382">
        <f t="shared" si="24"/>
        <v>0.5453197569</v>
      </c>
      <c r="AY57" s="383">
        <v>100.0</v>
      </c>
      <c r="AZ57" s="382">
        <f t="shared" si="25"/>
        <v>0.5821872744</v>
      </c>
      <c r="BA57" s="383">
        <v>1.39</v>
      </c>
      <c r="BB57" s="382">
        <f t="shared" si="26"/>
        <v>-0.2072168246</v>
      </c>
      <c r="BC57" s="392">
        <v>1.12959398771882</v>
      </c>
      <c r="BD57" s="382">
        <f t="shared" si="27"/>
        <v>-0.5700496558</v>
      </c>
      <c r="BE57" s="383">
        <v>1.0</v>
      </c>
      <c r="BF57" s="383">
        <f t="shared" si="28"/>
        <v>0.0458253139</v>
      </c>
      <c r="BG57" s="382">
        <f t="shared" si="29"/>
        <v>-1.177714975</v>
      </c>
      <c r="BH57" s="395">
        <f t="shared" si="30"/>
        <v>-0.1836687628</v>
      </c>
      <c r="BI57" s="382" t="s">
        <v>200</v>
      </c>
      <c r="BJ57" s="382" t="s">
        <v>136</v>
      </c>
      <c r="BK57" s="382" t="str">
        <f>Equip.!J74</f>
        <v>Centro</v>
      </c>
      <c r="BL57" s="394">
        <v>21822.0</v>
      </c>
      <c r="BM57" s="392">
        <v>2.0</v>
      </c>
      <c r="BN57" s="396">
        <f t="shared" si="64"/>
        <v>9.165062781</v>
      </c>
      <c r="BO57" s="397">
        <f t="shared" si="31"/>
        <v>4.865641191</v>
      </c>
      <c r="BP57" s="398">
        <f t="shared" si="32"/>
        <v>-0.7516955639</v>
      </c>
      <c r="BQ57" s="396">
        <v>0.0</v>
      </c>
      <c r="BR57" s="396">
        <f t="shared" si="33"/>
        <v>0</v>
      </c>
      <c r="BS57" s="397">
        <f t="shared" si="34"/>
        <v>1.174465115</v>
      </c>
      <c r="BT57" s="398">
        <f t="shared" si="35"/>
        <v>-0.61228383</v>
      </c>
      <c r="BU57" s="396">
        <v>0.0</v>
      </c>
      <c r="BV57" s="396">
        <f t="shared" si="36"/>
        <v>0</v>
      </c>
      <c r="BW57" s="399">
        <f t="shared" si="37"/>
        <v>2.432820595</v>
      </c>
      <c r="BX57" s="398">
        <f t="shared" si="38"/>
        <v>-0.3206309779</v>
      </c>
      <c r="BY57" s="396">
        <v>0.0</v>
      </c>
      <c r="BZ57" s="396">
        <f t="shared" si="39"/>
        <v>0</v>
      </c>
      <c r="CA57" s="397">
        <f t="shared" si="40"/>
        <v>3.691176076</v>
      </c>
      <c r="CB57" s="398">
        <f t="shared" si="41"/>
        <v>-0.2297021468</v>
      </c>
      <c r="CC57" s="400">
        <v>0.0</v>
      </c>
      <c r="CD57" s="396">
        <f t="shared" si="42"/>
        <v>0</v>
      </c>
      <c r="CE57" s="397">
        <f t="shared" si="43"/>
        <v>1.174465115</v>
      </c>
      <c r="CF57" s="398">
        <f t="shared" si="44"/>
        <v>-0.61228383</v>
      </c>
      <c r="CG57" s="392">
        <v>0.0</v>
      </c>
      <c r="CH57" s="396">
        <f t="shared" si="45"/>
        <v>0</v>
      </c>
      <c r="CI57" s="397">
        <f t="shared" si="46"/>
        <v>1.845588038</v>
      </c>
      <c r="CJ57" s="398">
        <f t="shared" si="47"/>
        <v>-0.4737144586</v>
      </c>
      <c r="CK57" s="392">
        <v>0.0</v>
      </c>
      <c r="CL57" s="396">
        <f t="shared" si="48"/>
        <v>0</v>
      </c>
      <c r="CM57" s="397">
        <f t="shared" si="49"/>
        <v>1.593916942</v>
      </c>
      <c r="CN57" s="398">
        <f t="shared" si="50"/>
        <v>-0.9908582205</v>
      </c>
      <c r="CO57" s="401">
        <v>4.0</v>
      </c>
      <c r="CP57" s="402">
        <f t="shared" si="51"/>
        <v>18.33012556</v>
      </c>
      <c r="CQ57" s="403">
        <f t="shared" si="52"/>
        <v>26.34157472</v>
      </c>
      <c r="CR57" s="398">
        <f t="shared" si="53"/>
        <v>-1.119217761</v>
      </c>
      <c r="CS57" s="404">
        <f t="shared" si="54"/>
        <v>-0.6607288884</v>
      </c>
      <c r="CT57" s="396">
        <v>3.544166</v>
      </c>
      <c r="CU57" s="396">
        <v>15.3557423</v>
      </c>
      <c r="CV57" s="405">
        <f t="shared" si="55"/>
        <v>9.44995415</v>
      </c>
      <c r="CW57" s="382" t="s">
        <v>200</v>
      </c>
      <c r="CX57" s="382" t="s">
        <v>136</v>
      </c>
      <c r="CY57" s="406" t="s">
        <v>138</v>
      </c>
      <c r="CZ57" s="394">
        <v>21822.0</v>
      </c>
      <c r="DA57" s="396">
        <v>5.0</v>
      </c>
      <c r="DB57" s="400">
        <f t="shared" si="56"/>
        <v>22.91265695</v>
      </c>
      <c r="DC57" s="398">
        <f t="shared" si="57"/>
        <v>0.6324034176</v>
      </c>
      <c r="DD57" s="396">
        <v>64.08673871</v>
      </c>
      <c r="DE57" s="398">
        <f t="shared" si="58"/>
        <v>-1.103774975</v>
      </c>
      <c r="DF57" s="400">
        <v>64.08673871</v>
      </c>
      <c r="DG57" s="398">
        <f t="shared" si="59"/>
        <v>-0.8233634657</v>
      </c>
      <c r="DH57" s="407">
        <f t="shared" si="60"/>
        <v>-0.8179925323</v>
      </c>
      <c r="DI57" s="396">
        <v>909.6</v>
      </c>
      <c r="DJ57" s="398">
        <f t="shared" si="61"/>
        <v>909.6</v>
      </c>
      <c r="DK57" s="388">
        <f t="shared" si="62"/>
        <v>909.6</v>
      </c>
    </row>
    <row r="58">
      <c r="A58" s="381" t="s">
        <v>151</v>
      </c>
      <c r="B58" s="382" t="s">
        <v>151</v>
      </c>
      <c r="C58" s="382" t="s">
        <v>148</v>
      </c>
      <c r="D58" s="382" t="str">
        <f>Neces.!I72</f>
        <v>Sudeste</v>
      </c>
      <c r="E58" s="383">
        <v>643.563828967904</v>
      </c>
      <c r="F58" s="384">
        <f t="shared" si="1"/>
        <v>0.2211366864</v>
      </c>
      <c r="G58" s="385">
        <f t="shared" si="68"/>
        <v>54369.48337</v>
      </c>
      <c r="H58" s="385">
        <v>48563.0</v>
      </c>
      <c r="I58" s="383">
        <f t="shared" si="2"/>
        <v>4.686305508</v>
      </c>
      <c r="J58" s="386">
        <f t="shared" si="3"/>
        <v>-1.128693188</v>
      </c>
      <c r="K58" s="383">
        <v>0.080587519</v>
      </c>
      <c r="L58" s="386">
        <f t="shared" si="66"/>
        <v>-0.2927040263</v>
      </c>
      <c r="M58" s="383">
        <v>0.211149511</v>
      </c>
      <c r="N58" s="386">
        <f t="shared" si="5"/>
        <v>-1.61689636</v>
      </c>
      <c r="O58" s="383">
        <f t="shared" si="6"/>
        <v>0.9456188622</v>
      </c>
      <c r="P58" s="387">
        <f t="shared" si="7"/>
        <v>0</v>
      </c>
      <c r="Q58" s="387">
        <f t="shared" si="8"/>
        <v>-0.2205145505</v>
      </c>
      <c r="R58" s="383">
        <v>1278.7513127278</v>
      </c>
      <c r="S58" s="386">
        <f t="shared" si="9"/>
        <v>-0.4358921247</v>
      </c>
      <c r="T58" s="383">
        <v>9.5237114675782</v>
      </c>
      <c r="U58" s="386">
        <f t="shared" si="10"/>
        <v>-0.1918436761</v>
      </c>
      <c r="V58" s="383">
        <v>6.87560488437699</v>
      </c>
      <c r="W58" s="386">
        <f t="shared" si="11"/>
        <v>-0.6165884135</v>
      </c>
      <c r="X58" s="383">
        <v>21.2775158042131</v>
      </c>
      <c r="Y58" s="383">
        <f t="shared" si="12"/>
        <v>78.7224842</v>
      </c>
      <c r="Z58" s="386">
        <f t="shared" si="13"/>
        <v>-0.4394017497</v>
      </c>
      <c r="AA58" s="388">
        <f t="shared" si="14"/>
        <v>-0.4316559222</v>
      </c>
      <c r="AB58" s="389" t="s">
        <v>151</v>
      </c>
      <c r="AC58" s="389" t="s">
        <v>151</v>
      </c>
      <c r="AD58" s="390">
        <v>48563.0</v>
      </c>
      <c r="AE58" s="391" t="s">
        <v>152</v>
      </c>
      <c r="AF58" s="383">
        <v>61.7754257356424</v>
      </c>
      <c r="AG58" s="392">
        <f t="shared" si="15"/>
        <v>45.68456565</v>
      </c>
      <c r="AH58" s="382">
        <f t="shared" si="16"/>
        <v>45.68456565</v>
      </c>
      <c r="AI58" s="383">
        <v>0.0</v>
      </c>
      <c r="AJ58" s="392">
        <f t="shared" si="17"/>
        <v>0</v>
      </c>
      <c r="AK58" s="382">
        <f t="shared" si="18"/>
        <v>0</v>
      </c>
      <c r="AL58" s="392">
        <v>20.5918085785475</v>
      </c>
      <c r="AM58" s="392">
        <f t="shared" si="19"/>
        <v>8.785493393</v>
      </c>
      <c r="AN58" s="382">
        <f t="shared" si="20"/>
        <v>8.785493393</v>
      </c>
      <c r="AO58" s="383">
        <v>177.089553775508</v>
      </c>
      <c r="AP58" s="392">
        <f t="shared" si="21"/>
        <v>137.9322463</v>
      </c>
      <c r="AQ58" s="382">
        <f t="shared" si="22"/>
        <v>137.9322463</v>
      </c>
      <c r="AR58" s="393">
        <f t="shared" si="23"/>
        <v>53.15223503</v>
      </c>
      <c r="AS58" s="382" t="s">
        <v>151</v>
      </c>
      <c r="AT58" s="382" t="s">
        <v>151</v>
      </c>
      <c r="AU58" s="382" t="str">
        <f>RH!I72</f>
        <v>Sudeste</v>
      </c>
      <c r="AV58" s="394">
        <v>22866.0</v>
      </c>
      <c r="AW58" s="392">
        <v>73.4097975825217</v>
      </c>
      <c r="AX58" s="382">
        <f t="shared" si="24"/>
        <v>-2.278494318</v>
      </c>
      <c r="AY58" s="383">
        <v>78.15</v>
      </c>
      <c r="AZ58" s="382">
        <f t="shared" si="25"/>
        <v>-1.122318583</v>
      </c>
      <c r="BA58" s="383">
        <v>1.98</v>
      </c>
      <c r="BB58" s="382">
        <f t="shared" si="26"/>
        <v>0.5729428033</v>
      </c>
      <c r="BC58" s="392">
        <v>1.90062393179993</v>
      </c>
      <c r="BD58" s="382">
        <f t="shared" si="27"/>
        <v>0.6904154905</v>
      </c>
      <c r="BE58" s="383">
        <v>1.0</v>
      </c>
      <c r="BF58" s="383">
        <f t="shared" si="28"/>
        <v>0.02059180858</v>
      </c>
      <c r="BG58" s="382">
        <f t="shared" si="29"/>
        <v>-1.243140924</v>
      </c>
      <c r="BH58" s="395">
        <f t="shared" si="30"/>
        <v>-0.3132373262</v>
      </c>
      <c r="BI58" s="382" t="s">
        <v>151</v>
      </c>
      <c r="BJ58" s="382" t="s">
        <v>151</v>
      </c>
      <c r="BK58" s="382" t="str">
        <f>Equip.!J75</f>
        <v>Sudeste</v>
      </c>
      <c r="BL58" s="394">
        <v>48563.0</v>
      </c>
      <c r="BM58" s="392">
        <v>2.0</v>
      </c>
      <c r="BN58" s="396">
        <f t="shared" si="64"/>
        <v>4.118361716</v>
      </c>
      <c r="BO58" s="397">
        <f t="shared" si="31"/>
        <v>6.149845375</v>
      </c>
      <c r="BP58" s="398">
        <f t="shared" si="32"/>
        <v>0.2393627229</v>
      </c>
      <c r="BQ58" s="396">
        <v>0.0</v>
      </c>
      <c r="BR58" s="396">
        <f t="shared" si="33"/>
        <v>0</v>
      </c>
      <c r="BS58" s="397">
        <f t="shared" si="34"/>
        <v>0.8785493393</v>
      </c>
      <c r="BT58" s="398">
        <f t="shared" si="35"/>
        <v>-1.129697626</v>
      </c>
      <c r="BU58" s="396">
        <v>1.0</v>
      </c>
      <c r="BV58" s="396">
        <f t="shared" si="36"/>
        <v>2.059180858</v>
      </c>
      <c r="BW58" s="399">
        <f t="shared" si="37"/>
        <v>1.757098679</v>
      </c>
      <c r="BX58" s="398">
        <f t="shared" si="38"/>
        <v>-0.6439662184</v>
      </c>
      <c r="BY58" s="396">
        <v>5.0</v>
      </c>
      <c r="BZ58" s="396">
        <f t="shared" si="39"/>
        <v>10.29590429</v>
      </c>
      <c r="CA58" s="397">
        <f t="shared" si="40"/>
        <v>4.392746697</v>
      </c>
      <c r="CB58" s="398">
        <f t="shared" si="41"/>
        <v>-0.02976992606</v>
      </c>
      <c r="CC58" s="400">
        <v>0.0</v>
      </c>
      <c r="CD58" s="396">
        <f t="shared" si="42"/>
        <v>0</v>
      </c>
      <c r="CE58" s="397">
        <f t="shared" si="43"/>
        <v>0.8785493393</v>
      </c>
      <c r="CF58" s="398">
        <f t="shared" si="44"/>
        <v>-1.129697626</v>
      </c>
      <c r="CG58" s="392">
        <v>4.0</v>
      </c>
      <c r="CH58" s="396">
        <f t="shared" si="45"/>
        <v>8.236723431</v>
      </c>
      <c r="CI58" s="397">
        <f t="shared" si="46"/>
        <v>7.028394715</v>
      </c>
      <c r="CJ58" s="398">
        <f t="shared" si="47"/>
        <v>2.092678679</v>
      </c>
      <c r="CK58" s="392">
        <v>8.0</v>
      </c>
      <c r="CL58" s="396">
        <f t="shared" si="48"/>
        <v>16.47344686</v>
      </c>
      <c r="CM58" s="397">
        <f t="shared" si="49"/>
        <v>8.785493393</v>
      </c>
      <c r="CN58" s="398">
        <f t="shared" si="50"/>
        <v>1.423223286</v>
      </c>
      <c r="CO58" s="401">
        <v>10.0</v>
      </c>
      <c r="CP58" s="402">
        <f t="shared" si="51"/>
        <v>20.59180858</v>
      </c>
      <c r="CQ58" s="403">
        <f t="shared" si="52"/>
        <v>35.14197357</v>
      </c>
      <c r="CR58" s="398">
        <f t="shared" si="53"/>
        <v>-0.2233050996</v>
      </c>
      <c r="CS58" s="404">
        <f t="shared" si="54"/>
        <v>0.2842453013</v>
      </c>
      <c r="CT58" s="396">
        <v>7.936508</v>
      </c>
      <c r="CU58" s="396">
        <v>78.6423841</v>
      </c>
      <c r="CV58" s="405">
        <f t="shared" si="55"/>
        <v>43.28944605</v>
      </c>
      <c r="CW58" s="382" t="s">
        <v>151</v>
      </c>
      <c r="CX58" s="382" t="s">
        <v>151</v>
      </c>
      <c r="CY58" s="406" t="s">
        <v>152</v>
      </c>
      <c r="CZ58" s="394">
        <v>48563.0</v>
      </c>
      <c r="DA58" s="396">
        <v>25.0</v>
      </c>
      <c r="DB58" s="400">
        <f t="shared" si="56"/>
        <v>51.47952145</v>
      </c>
      <c r="DC58" s="398">
        <f t="shared" si="57"/>
        <v>-0.4409566744</v>
      </c>
      <c r="DD58" s="396">
        <v>141.2555761</v>
      </c>
      <c r="DE58" s="398">
        <f t="shared" si="58"/>
        <v>-0.2521325167</v>
      </c>
      <c r="DF58" s="400">
        <v>0.0</v>
      </c>
      <c r="DG58" s="398">
        <f t="shared" si="59"/>
        <v>-1.54108341</v>
      </c>
      <c r="DH58" s="407">
        <f t="shared" si="60"/>
        <v>-0.7865952899</v>
      </c>
      <c r="DI58" s="396">
        <v>927.33</v>
      </c>
      <c r="DJ58" s="398">
        <f t="shared" si="61"/>
        <v>927.33</v>
      </c>
      <c r="DK58" s="388">
        <f t="shared" si="62"/>
        <v>927.33</v>
      </c>
    </row>
    <row r="59">
      <c r="A59" s="381" t="s">
        <v>201</v>
      </c>
      <c r="B59" s="382" t="s">
        <v>151</v>
      </c>
      <c r="C59" s="382" t="s">
        <v>148</v>
      </c>
      <c r="D59" s="382" t="str">
        <f>Neces.!I73</f>
        <v>Sudeste</v>
      </c>
      <c r="E59" s="383">
        <v>618.538412874313</v>
      </c>
      <c r="F59" s="384">
        <f t="shared" si="1"/>
        <v>-0.01135759064</v>
      </c>
      <c r="G59" s="385">
        <f t="shared" si="68"/>
        <v>5285.471058</v>
      </c>
      <c r="H59" s="385">
        <v>4721.0</v>
      </c>
      <c r="I59" s="383">
        <f t="shared" si="2"/>
        <v>3.674034</v>
      </c>
      <c r="J59" s="386">
        <f t="shared" si="3"/>
        <v>1.269635873</v>
      </c>
      <c r="K59" s="383">
        <v>0.101059212</v>
      </c>
      <c r="L59" s="386">
        <f t="shared" si="66"/>
        <v>0.9172862576</v>
      </c>
      <c r="M59" s="383">
        <v>0.238409446</v>
      </c>
      <c r="N59" s="386">
        <f t="shared" si="5"/>
        <v>-0.4545542727</v>
      </c>
      <c r="O59" s="383">
        <f t="shared" si="6"/>
        <v>0.9456188622</v>
      </c>
      <c r="P59" s="387">
        <f t="shared" si="7"/>
        <v>0</v>
      </c>
      <c r="Q59" s="387">
        <f t="shared" si="8"/>
        <v>-0.2205145505</v>
      </c>
      <c r="R59" s="383">
        <v>2224.10506248676</v>
      </c>
      <c r="S59" s="386">
        <f t="shared" si="9"/>
        <v>0.7752647888</v>
      </c>
      <c r="T59" s="383">
        <v>10.9934335945774</v>
      </c>
      <c r="U59" s="386">
        <f t="shared" si="10"/>
        <v>0.4565060043</v>
      </c>
      <c r="V59" s="383">
        <v>7.37131963567041</v>
      </c>
      <c r="W59" s="386">
        <f t="shared" si="11"/>
        <v>-0.1284688087</v>
      </c>
      <c r="X59" s="383">
        <v>20.8642236814234</v>
      </c>
      <c r="Y59" s="383">
        <f t="shared" si="12"/>
        <v>79.13577632</v>
      </c>
      <c r="Z59" s="386">
        <f t="shared" si="13"/>
        <v>-0.3965890966</v>
      </c>
      <c r="AA59" s="388">
        <f t="shared" si="14"/>
        <v>0.1811317865</v>
      </c>
      <c r="AB59" s="389" t="s">
        <v>201</v>
      </c>
      <c r="AC59" s="389" t="s">
        <v>151</v>
      </c>
      <c r="AD59" s="390">
        <v>4721.0</v>
      </c>
      <c r="AE59" s="391" t="s">
        <v>152</v>
      </c>
      <c r="AF59" s="383">
        <v>105.909764880322</v>
      </c>
      <c r="AG59" s="392">
        <f t="shared" si="15"/>
        <v>45.68456565</v>
      </c>
      <c r="AH59" s="382">
        <f t="shared" si="16"/>
        <v>45.68456565</v>
      </c>
      <c r="AI59" s="383">
        <v>0.0</v>
      </c>
      <c r="AJ59" s="392">
        <f t="shared" si="17"/>
        <v>0</v>
      </c>
      <c r="AK59" s="382">
        <f t="shared" si="18"/>
        <v>0</v>
      </c>
      <c r="AL59" s="392">
        <v>0.0</v>
      </c>
      <c r="AM59" s="392">
        <f t="shared" si="19"/>
        <v>8.785493393</v>
      </c>
      <c r="AN59" s="382">
        <f t="shared" si="20"/>
        <v>8.785493393</v>
      </c>
      <c r="AO59" s="383">
        <v>233.001482736708</v>
      </c>
      <c r="AP59" s="392">
        <f t="shared" si="21"/>
        <v>137.9322463</v>
      </c>
      <c r="AQ59" s="382">
        <f t="shared" si="22"/>
        <v>137.9322463</v>
      </c>
      <c r="AR59" s="393">
        <f t="shared" si="23"/>
        <v>53.15223503</v>
      </c>
      <c r="AS59" s="382" t="s">
        <v>201</v>
      </c>
      <c r="AT59" s="382" t="s">
        <v>151</v>
      </c>
      <c r="AU59" s="382" t="str">
        <f>RH!I73</f>
        <v>Sudeste</v>
      </c>
      <c r="AV59" s="394">
        <v>1881.0</v>
      </c>
      <c r="AW59" s="392">
        <v>100.0</v>
      </c>
      <c r="AX59" s="382">
        <f t="shared" si="24"/>
        <v>0.5453197569</v>
      </c>
      <c r="AY59" s="383">
        <v>100.0</v>
      </c>
      <c r="AZ59" s="382">
        <f t="shared" si="25"/>
        <v>0.5821872744</v>
      </c>
      <c r="BA59" s="383">
        <v>2.72</v>
      </c>
      <c r="BB59" s="382">
        <f t="shared" si="26"/>
        <v>1.551448099</v>
      </c>
      <c r="BC59" s="392">
        <v>2.03346748570218</v>
      </c>
      <c r="BD59" s="382">
        <f t="shared" si="27"/>
        <v>0.9075856158</v>
      </c>
      <c r="BE59" s="383">
        <v>1.0</v>
      </c>
      <c r="BF59" s="383">
        <f t="shared" si="28"/>
        <v>0.2118195298</v>
      </c>
      <c r="BG59" s="382">
        <f t="shared" si="29"/>
        <v>-0.7473217741</v>
      </c>
      <c r="BH59" s="395">
        <f t="shared" si="30"/>
        <v>0.830260616</v>
      </c>
      <c r="BI59" s="382" t="s">
        <v>201</v>
      </c>
      <c r="BJ59" s="382" t="s">
        <v>151</v>
      </c>
      <c r="BK59" s="382" t="str">
        <f>Equip.!J76</f>
        <v>Sudeste</v>
      </c>
      <c r="BL59" s="394">
        <v>4721.0</v>
      </c>
      <c r="BM59" s="392">
        <v>1.0</v>
      </c>
      <c r="BN59" s="396">
        <f t="shared" si="64"/>
        <v>21.18195298</v>
      </c>
      <c r="BO59" s="397">
        <f t="shared" si="31"/>
        <v>6.149845375</v>
      </c>
      <c r="BP59" s="398">
        <f t="shared" si="32"/>
        <v>0.2393627229</v>
      </c>
      <c r="BQ59" s="396">
        <v>0.0</v>
      </c>
      <c r="BR59" s="396">
        <f t="shared" si="33"/>
        <v>0</v>
      </c>
      <c r="BS59" s="397">
        <f t="shared" si="34"/>
        <v>0.8785493393</v>
      </c>
      <c r="BT59" s="398">
        <f t="shared" si="35"/>
        <v>-1.129697626</v>
      </c>
      <c r="BU59" s="396">
        <v>0.0</v>
      </c>
      <c r="BV59" s="396">
        <f t="shared" si="36"/>
        <v>0</v>
      </c>
      <c r="BW59" s="399">
        <f t="shared" si="37"/>
        <v>1.757098679</v>
      </c>
      <c r="BX59" s="398">
        <f t="shared" si="38"/>
        <v>-0.6439662184</v>
      </c>
      <c r="BY59" s="396">
        <v>0.0</v>
      </c>
      <c r="BZ59" s="396">
        <f t="shared" si="39"/>
        <v>0</v>
      </c>
      <c r="CA59" s="397">
        <f t="shared" si="40"/>
        <v>4.392746697</v>
      </c>
      <c r="CB59" s="398">
        <f t="shared" si="41"/>
        <v>-0.02976992606</v>
      </c>
      <c r="CC59" s="400">
        <v>0.0</v>
      </c>
      <c r="CD59" s="396">
        <f t="shared" si="42"/>
        <v>0</v>
      </c>
      <c r="CE59" s="397">
        <f t="shared" si="43"/>
        <v>0.8785493393</v>
      </c>
      <c r="CF59" s="398">
        <f t="shared" si="44"/>
        <v>-1.129697626</v>
      </c>
      <c r="CG59" s="392">
        <v>0.0</v>
      </c>
      <c r="CH59" s="396">
        <f t="shared" si="45"/>
        <v>0</v>
      </c>
      <c r="CI59" s="397">
        <f t="shared" si="46"/>
        <v>7.028394715</v>
      </c>
      <c r="CJ59" s="398">
        <f t="shared" si="47"/>
        <v>2.092678679</v>
      </c>
      <c r="CK59" s="392">
        <v>0.0</v>
      </c>
      <c r="CL59" s="396">
        <f t="shared" si="48"/>
        <v>0</v>
      </c>
      <c r="CM59" s="397">
        <f t="shared" si="49"/>
        <v>8.785493393</v>
      </c>
      <c r="CN59" s="398">
        <f t="shared" si="50"/>
        <v>1.423223286</v>
      </c>
      <c r="CO59" s="401">
        <v>2.0</v>
      </c>
      <c r="CP59" s="402">
        <f t="shared" si="51"/>
        <v>42.36390595</v>
      </c>
      <c r="CQ59" s="403">
        <f t="shared" si="52"/>
        <v>35.14197357</v>
      </c>
      <c r="CR59" s="398">
        <f t="shared" si="53"/>
        <v>-0.2233050996</v>
      </c>
      <c r="CS59" s="404">
        <f t="shared" si="54"/>
        <v>0.2842453013</v>
      </c>
      <c r="CT59" s="396">
        <v>7.936508</v>
      </c>
      <c r="CU59" s="396">
        <v>78.6423841</v>
      </c>
      <c r="CV59" s="405">
        <f t="shared" si="55"/>
        <v>43.28944605</v>
      </c>
      <c r="CW59" s="382" t="s">
        <v>201</v>
      </c>
      <c r="CX59" s="382" t="s">
        <v>151</v>
      </c>
      <c r="CY59" s="406" t="s">
        <v>152</v>
      </c>
      <c r="CZ59" s="394">
        <v>4721.0</v>
      </c>
      <c r="DA59" s="396">
        <v>1.0</v>
      </c>
      <c r="DB59" s="400">
        <f t="shared" si="56"/>
        <v>21.18195298</v>
      </c>
      <c r="DC59" s="398">
        <f t="shared" si="57"/>
        <v>0.6974322057</v>
      </c>
      <c r="DD59" s="396">
        <v>120.1187789</v>
      </c>
      <c r="DE59" s="398">
        <f t="shared" si="58"/>
        <v>-0.4854001743</v>
      </c>
      <c r="DF59" s="400">
        <v>83.70407103</v>
      </c>
      <c r="DG59" s="398">
        <f t="shared" si="59"/>
        <v>-0.6036651171</v>
      </c>
      <c r="DH59" s="407">
        <f t="shared" si="60"/>
        <v>-0.4144229134</v>
      </c>
      <c r="DI59" s="396">
        <v>1606.2</v>
      </c>
      <c r="DJ59" s="398">
        <f t="shared" si="61"/>
        <v>1606.2</v>
      </c>
      <c r="DK59" s="388">
        <f t="shared" si="62"/>
        <v>1606.2</v>
      </c>
    </row>
    <row r="60">
      <c r="A60" s="381" t="s">
        <v>202</v>
      </c>
      <c r="B60" s="382" t="s">
        <v>136</v>
      </c>
      <c r="C60" s="382" t="s">
        <v>136</v>
      </c>
      <c r="D60" s="382" t="str">
        <f>Neces.!I74</f>
        <v>Noroeste</v>
      </c>
      <c r="E60" s="383">
        <v>294.600023696136</v>
      </c>
      <c r="F60" s="384">
        <f t="shared" si="1"/>
        <v>-3.020850873</v>
      </c>
      <c r="G60" s="385">
        <f t="shared" si="68"/>
        <v>6168.808627</v>
      </c>
      <c r="H60" s="385">
        <v>5510.0</v>
      </c>
      <c r="I60" s="383">
        <f t="shared" si="2"/>
        <v>3.741151599</v>
      </c>
      <c r="J60" s="386">
        <f t="shared" si="3"/>
        <v>1.110617185</v>
      </c>
      <c r="K60" s="383">
        <v>0.078015398</v>
      </c>
      <c r="L60" s="386">
        <f t="shared" si="66"/>
        <v>-0.4447306037</v>
      </c>
      <c r="M60" s="383">
        <v>0.244995723</v>
      </c>
      <c r="N60" s="386">
        <f t="shared" si="5"/>
        <v>-0.1737206259</v>
      </c>
      <c r="O60" s="383">
        <f t="shared" si="6"/>
        <v>0.9456188622</v>
      </c>
      <c r="P60" s="387">
        <f t="shared" si="7"/>
        <v>0</v>
      </c>
      <c r="Q60" s="387">
        <f t="shared" si="8"/>
        <v>-0.2205145505</v>
      </c>
      <c r="R60" s="383">
        <v>508.166969147005</v>
      </c>
      <c r="S60" s="386">
        <f t="shared" si="9"/>
        <v>-1.423140079</v>
      </c>
      <c r="T60" s="383">
        <v>7.78584392014519</v>
      </c>
      <c r="U60" s="386">
        <f t="shared" si="10"/>
        <v>-0.9584823817</v>
      </c>
      <c r="V60" s="383">
        <v>8.25771324863884</v>
      </c>
      <c r="W60" s="386">
        <f t="shared" si="11"/>
        <v>0.7443438298</v>
      </c>
      <c r="X60" s="383">
        <v>1.17967332123412</v>
      </c>
      <c r="Y60" s="383">
        <f t="shared" si="12"/>
        <v>98.82032668</v>
      </c>
      <c r="Z60" s="386">
        <f t="shared" si="13"/>
        <v>1.642520238</v>
      </c>
      <c r="AA60" s="388">
        <f t="shared" si="14"/>
        <v>-0.5878254008</v>
      </c>
      <c r="AB60" s="389" t="s">
        <v>202</v>
      </c>
      <c r="AC60" s="389" t="s">
        <v>136</v>
      </c>
      <c r="AD60" s="390">
        <v>5510.0</v>
      </c>
      <c r="AE60" s="391" t="s">
        <v>149</v>
      </c>
      <c r="AF60" s="383">
        <v>0.0</v>
      </c>
      <c r="AG60" s="392">
        <f t="shared" si="15"/>
        <v>93.70553811</v>
      </c>
      <c r="AH60" s="382">
        <f t="shared" si="16"/>
        <v>93.70553811</v>
      </c>
      <c r="AI60" s="383">
        <v>0.0</v>
      </c>
      <c r="AJ60" s="392">
        <f t="shared" si="17"/>
        <v>18.12031892</v>
      </c>
      <c r="AK60" s="382">
        <f t="shared" si="18"/>
        <v>18.12031892</v>
      </c>
      <c r="AL60" s="392">
        <v>0.0</v>
      </c>
      <c r="AM60" s="392">
        <f t="shared" si="19"/>
        <v>21.14037207</v>
      </c>
      <c r="AN60" s="382">
        <f t="shared" si="20"/>
        <v>21.14037207</v>
      </c>
      <c r="AO60" s="383">
        <v>0.0</v>
      </c>
      <c r="AP60" s="392">
        <f t="shared" si="21"/>
        <v>171.2202357</v>
      </c>
      <c r="AQ60" s="382">
        <f t="shared" si="22"/>
        <v>171.2202357</v>
      </c>
      <c r="AR60" s="393">
        <f t="shared" si="23"/>
        <v>80.07335374</v>
      </c>
      <c r="AS60" s="382" t="s">
        <v>202</v>
      </c>
      <c r="AT60" s="382" t="s">
        <v>136</v>
      </c>
      <c r="AU60" s="382" t="str">
        <f>RH!I74</f>
        <v>Noroeste</v>
      </c>
      <c r="AV60" s="394">
        <v>2106.0</v>
      </c>
      <c r="AW60" s="392">
        <v>83.4845735027223</v>
      </c>
      <c r="AX60" s="382">
        <f t="shared" si="24"/>
        <v>-1.208577903</v>
      </c>
      <c r="AY60" s="383">
        <v>62.61</v>
      </c>
      <c r="AZ60" s="382">
        <f t="shared" si="25"/>
        <v>-2.334584992</v>
      </c>
      <c r="BA60" s="383">
        <v>1.95</v>
      </c>
      <c r="BB60" s="382">
        <f t="shared" si="26"/>
        <v>0.5332736697</v>
      </c>
      <c r="BC60" s="392">
        <v>1.34301270417423</v>
      </c>
      <c r="BD60" s="382">
        <f t="shared" si="27"/>
        <v>-0.2211567811</v>
      </c>
      <c r="BE60" s="383">
        <v>7.0</v>
      </c>
      <c r="BF60" s="383">
        <f t="shared" si="28"/>
        <v>1.270417423</v>
      </c>
      <c r="BG60" s="382">
        <f t="shared" si="29"/>
        <v>1.997432514</v>
      </c>
      <c r="BH60" s="395">
        <f t="shared" si="30"/>
        <v>-0.1817957619</v>
      </c>
      <c r="BI60" s="382" t="s">
        <v>202</v>
      </c>
      <c r="BJ60" s="382" t="s">
        <v>136</v>
      </c>
      <c r="BK60" s="382" t="str">
        <f>Equip.!J77</f>
        <v>Noroeste</v>
      </c>
      <c r="BL60" s="394">
        <v>5510.0</v>
      </c>
      <c r="BM60" s="392">
        <v>1.0</v>
      </c>
      <c r="BN60" s="396">
        <f t="shared" si="64"/>
        <v>18.14882033</v>
      </c>
      <c r="BO60" s="397">
        <f t="shared" si="31"/>
        <v>4.865641191</v>
      </c>
      <c r="BP60" s="398">
        <f t="shared" si="32"/>
        <v>-0.7516955639</v>
      </c>
      <c r="BQ60" s="396">
        <v>0.0</v>
      </c>
      <c r="BR60" s="396">
        <f t="shared" si="33"/>
        <v>0</v>
      </c>
      <c r="BS60" s="397">
        <f t="shared" si="34"/>
        <v>1.174465115</v>
      </c>
      <c r="BT60" s="398">
        <f t="shared" si="35"/>
        <v>-0.61228383</v>
      </c>
      <c r="BU60" s="396">
        <v>0.0</v>
      </c>
      <c r="BV60" s="396">
        <f t="shared" si="36"/>
        <v>0</v>
      </c>
      <c r="BW60" s="399">
        <f t="shared" si="37"/>
        <v>2.432820595</v>
      </c>
      <c r="BX60" s="398">
        <f t="shared" si="38"/>
        <v>-0.3206309779</v>
      </c>
      <c r="BY60" s="396">
        <v>0.0</v>
      </c>
      <c r="BZ60" s="396">
        <f t="shared" si="39"/>
        <v>0</v>
      </c>
      <c r="CA60" s="397">
        <f t="shared" si="40"/>
        <v>3.691176076</v>
      </c>
      <c r="CB60" s="398">
        <f t="shared" si="41"/>
        <v>-0.2297021468</v>
      </c>
      <c r="CC60" s="400">
        <v>0.0</v>
      </c>
      <c r="CD60" s="396">
        <f t="shared" si="42"/>
        <v>0</v>
      </c>
      <c r="CE60" s="397">
        <f t="shared" si="43"/>
        <v>1.174465115</v>
      </c>
      <c r="CF60" s="398">
        <f t="shared" si="44"/>
        <v>-0.61228383</v>
      </c>
      <c r="CG60" s="392">
        <v>2.0</v>
      </c>
      <c r="CH60" s="396">
        <f t="shared" si="45"/>
        <v>36.29764065</v>
      </c>
      <c r="CI60" s="397">
        <f t="shared" si="46"/>
        <v>1.845588038</v>
      </c>
      <c r="CJ60" s="398">
        <f t="shared" si="47"/>
        <v>-0.4737144586</v>
      </c>
      <c r="CK60" s="392">
        <v>0.0</v>
      </c>
      <c r="CL60" s="396">
        <f t="shared" si="48"/>
        <v>0</v>
      </c>
      <c r="CM60" s="397">
        <f t="shared" si="49"/>
        <v>1.593916942</v>
      </c>
      <c r="CN60" s="398">
        <f t="shared" si="50"/>
        <v>-0.9908582205</v>
      </c>
      <c r="CO60" s="401">
        <v>2.0</v>
      </c>
      <c r="CP60" s="402">
        <f t="shared" si="51"/>
        <v>36.29764065</v>
      </c>
      <c r="CQ60" s="403">
        <f t="shared" si="52"/>
        <v>26.34157472</v>
      </c>
      <c r="CR60" s="398">
        <f t="shared" si="53"/>
        <v>-1.119217761</v>
      </c>
      <c r="CS60" s="404">
        <f t="shared" si="54"/>
        <v>-0.6607288884</v>
      </c>
      <c r="CT60" s="396">
        <v>3.544166</v>
      </c>
      <c r="CU60" s="396">
        <v>15.3557423</v>
      </c>
      <c r="CV60" s="405">
        <f t="shared" si="55"/>
        <v>9.44995415</v>
      </c>
      <c r="CW60" s="382" t="s">
        <v>202</v>
      </c>
      <c r="CX60" s="382" t="s">
        <v>136</v>
      </c>
      <c r="CY60" s="406" t="s">
        <v>149</v>
      </c>
      <c r="CZ60" s="394">
        <v>5510.0</v>
      </c>
      <c r="DA60" s="396">
        <v>2.0</v>
      </c>
      <c r="DB60" s="400">
        <f t="shared" si="56"/>
        <v>36.29764065</v>
      </c>
      <c r="DC60" s="398">
        <f t="shared" si="57"/>
        <v>0.1294813226</v>
      </c>
      <c r="DD60" s="396">
        <v>220.2914507</v>
      </c>
      <c r="DE60" s="398">
        <f t="shared" si="58"/>
        <v>0.6201147381</v>
      </c>
      <c r="DF60" s="400">
        <v>220.2914507</v>
      </c>
      <c r="DG60" s="398">
        <f t="shared" si="59"/>
        <v>0.9260037122</v>
      </c>
      <c r="DH60" s="407">
        <f t="shared" si="60"/>
        <v>0.6934069862</v>
      </c>
      <c r="DI60" s="396">
        <v>2540.11</v>
      </c>
      <c r="DJ60" s="398">
        <f t="shared" si="61"/>
        <v>2540.11</v>
      </c>
      <c r="DK60" s="388">
        <f t="shared" si="62"/>
        <v>2540.11</v>
      </c>
    </row>
    <row r="61">
      <c r="A61" s="381" t="s">
        <v>159</v>
      </c>
      <c r="B61" s="382" t="s">
        <v>159</v>
      </c>
      <c r="C61" s="382" t="s">
        <v>134</v>
      </c>
      <c r="D61" s="382" t="str">
        <f>Neces.!I75</f>
        <v>Noroeste</v>
      </c>
      <c r="E61" s="383">
        <v>645.93002221073</v>
      </c>
      <c r="F61" s="384">
        <f t="shared" si="1"/>
        <v>0.2431193934</v>
      </c>
      <c r="G61" s="385">
        <v>41751.0</v>
      </c>
      <c r="H61" s="385">
        <v>40957.0</v>
      </c>
      <c r="I61" s="383">
        <f t="shared" si="2"/>
        <v>4.612328138</v>
      </c>
      <c r="J61" s="386">
        <f t="shared" si="3"/>
        <v>-0.9534219555</v>
      </c>
      <c r="K61" s="383">
        <v>0.08837327</v>
      </c>
      <c r="L61" s="386">
        <f t="shared" si="66"/>
        <v>0.1674769202</v>
      </c>
      <c r="M61" s="383">
        <v>0.247366969</v>
      </c>
      <c r="N61" s="386">
        <f t="shared" si="5"/>
        <v>-0.07261257024</v>
      </c>
      <c r="O61" s="387">
        <f t="shared" si="6"/>
        <v>0.1601336376</v>
      </c>
      <c r="P61" s="387">
        <f t="shared" si="7"/>
        <v>0.7854852247</v>
      </c>
      <c r="Q61" s="387">
        <f t="shared" si="8"/>
        <v>0.9099114543</v>
      </c>
      <c r="R61" s="383">
        <v>2243.81668579242</v>
      </c>
      <c r="S61" s="386">
        <f t="shared" si="9"/>
        <v>0.8005186885</v>
      </c>
      <c r="T61" s="383">
        <v>12.7621651976463</v>
      </c>
      <c r="U61" s="386">
        <f t="shared" si="10"/>
        <v>1.236760005</v>
      </c>
      <c r="V61" s="383">
        <v>6.26022413751007</v>
      </c>
      <c r="W61" s="386">
        <f t="shared" si="11"/>
        <v>-1.222540539</v>
      </c>
      <c r="X61" s="383">
        <v>23.9690407012232</v>
      </c>
      <c r="Y61" s="383">
        <f t="shared" si="12"/>
        <v>76.0309593</v>
      </c>
      <c r="Z61" s="386">
        <f t="shared" si="13"/>
        <v>-0.7182150038</v>
      </c>
      <c r="AA61" s="388">
        <f t="shared" si="14"/>
        <v>0.1536917508</v>
      </c>
      <c r="AB61" s="389" t="s">
        <v>159</v>
      </c>
      <c r="AC61" s="389" t="s">
        <v>159</v>
      </c>
      <c r="AD61" s="390">
        <v>40957.0</v>
      </c>
      <c r="AE61" s="391" t="s">
        <v>149</v>
      </c>
      <c r="AF61" s="383">
        <v>129.404009082696</v>
      </c>
      <c r="AG61" s="392">
        <f t="shared" si="15"/>
        <v>110.1782235</v>
      </c>
      <c r="AH61" s="382">
        <f t="shared" si="16"/>
        <v>110.1782235</v>
      </c>
      <c r="AI61" s="383">
        <v>0.0</v>
      </c>
      <c r="AJ61" s="392">
        <f t="shared" si="17"/>
        <v>0</v>
      </c>
      <c r="AK61" s="382">
        <f t="shared" si="18"/>
        <v>0</v>
      </c>
      <c r="AL61" s="392">
        <v>24.4158507703201</v>
      </c>
      <c r="AM61" s="392">
        <f t="shared" si="19"/>
        <v>10.20168736</v>
      </c>
      <c r="AN61" s="382">
        <f t="shared" si="20"/>
        <v>10.20168736</v>
      </c>
      <c r="AO61" s="383">
        <v>258.808018165393</v>
      </c>
      <c r="AP61" s="392">
        <f t="shared" si="21"/>
        <v>196.892566</v>
      </c>
      <c r="AQ61" s="382">
        <f t="shared" si="22"/>
        <v>196.892566</v>
      </c>
      <c r="AR61" s="393">
        <f t="shared" si="23"/>
        <v>84.16392071</v>
      </c>
      <c r="AS61" s="382" t="s">
        <v>159</v>
      </c>
      <c r="AT61" s="382" t="s">
        <v>159</v>
      </c>
      <c r="AU61" s="382" t="str">
        <f>RH!I75</f>
        <v>Noroeste</v>
      </c>
      <c r="AV61" s="394">
        <v>26595.0</v>
      </c>
      <c r="AW61" s="392">
        <v>100.0</v>
      </c>
      <c r="AX61" s="382">
        <f t="shared" si="24"/>
        <v>0.5453197569</v>
      </c>
      <c r="AY61" s="383">
        <v>100.0</v>
      </c>
      <c r="AZ61" s="382">
        <f t="shared" si="25"/>
        <v>0.5821872744</v>
      </c>
      <c r="BA61" s="383">
        <v>1.54</v>
      </c>
      <c r="BB61" s="382">
        <f t="shared" si="26"/>
        <v>-0.008871156464</v>
      </c>
      <c r="BC61" s="392">
        <v>2.44158507703201</v>
      </c>
      <c r="BD61" s="382">
        <f t="shared" si="27"/>
        <v>1.574768523</v>
      </c>
      <c r="BE61" s="383">
        <v>34.0</v>
      </c>
      <c r="BF61" s="383">
        <f t="shared" si="28"/>
        <v>0.8301389262</v>
      </c>
      <c r="BG61" s="382">
        <f t="shared" si="29"/>
        <v>0.8558694145</v>
      </c>
      <c r="BH61" s="395">
        <f t="shared" si="30"/>
        <v>0.7226388302</v>
      </c>
      <c r="BI61" s="382" t="s">
        <v>159</v>
      </c>
      <c r="BJ61" s="382" t="s">
        <v>159</v>
      </c>
      <c r="BK61" s="382" t="str">
        <f>Equip.!J78</f>
        <v>Noroeste</v>
      </c>
      <c r="BL61" s="394">
        <v>40957.0</v>
      </c>
      <c r="BM61" s="392">
        <v>3.0</v>
      </c>
      <c r="BN61" s="396">
        <f t="shared" si="64"/>
        <v>7.324755231</v>
      </c>
      <c r="BO61" s="397">
        <f t="shared" si="31"/>
        <v>7.141181151</v>
      </c>
      <c r="BP61" s="398">
        <f t="shared" si="32"/>
        <v>1.004405812</v>
      </c>
      <c r="BQ61" s="396">
        <v>0.0</v>
      </c>
      <c r="BR61" s="396">
        <f t="shared" si="33"/>
        <v>0</v>
      </c>
      <c r="BS61" s="397">
        <f t="shared" si="34"/>
        <v>1.020168736</v>
      </c>
      <c r="BT61" s="398">
        <f t="shared" si="35"/>
        <v>-0.8820736882</v>
      </c>
      <c r="BU61" s="396">
        <v>1.0</v>
      </c>
      <c r="BV61" s="396">
        <f t="shared" si="36"/>
        <v>2.441585077</v>
      </c>
      <c r="BW61" s="399">
        <f t="shared" si="37"/>
        <v>3.060506208</v>
      </c>
      <c r="BX61" s="398">
        <f t="shared" si="38"/>
        <v>-0.0202812728</v>
      </c>
      <c r="BY61" s="396">
        <v>6.0</v>
      </c>
      <c r="BZ61" s="396">
        <f t="shared" si="39"/>
        <v>14.64951046</v>
      </c>
      <c r="CA61" s="397">
        <f t="shared" si="40"/>
        <v>12.24202483</v>
      </c>
      <c r="CB61" s="398">
        <f t="shared" si="41"/>
        <v>2.207101975</v>
      </c>
      <c r="CC61" s="400">
        <v>0.0</v>
      </c>
      <c r="CD61" s="396">
        <f t="shared" si="42"/>
        <v>0</v>
      </c>
      <c r="CE61" s="397">
        <f t="shared" si="43"/>
        <v>1.020168736</v>
      </c>
      <c r="CF61" s="398">
        <f t="shared" si="44"/>
        <v>-0.8820736882</v>
      </c>
      <c r="CG61" s="392">
        <v>6.0</v>
      </c>
      <c r="CH61" s="396">
        <f t="shared" si="45"/>
        <v>14.64951046</v>
      </c>
      <c r="CI61" s="397">
        <f t="shared" si="46"/>
        <v>8.161349887</v>
      </c>
      <c r="CJ61" s="398">
        <f t="shared" si="47"/>
        <v>2.653689066</v>
      </c>
      <c r="CK61" s="392">
        <v>3.0</v>
      </c>
      <c r="CL61" s="396">
        <f t="shared" si="48"/>
        <v>7.324755231</v>
      </c>
      <c r="CM61" s="397">
        <f t="shared" si="49"/>
        <v>6.121012415</v>
      </c>
      <c r="CN61" s="398">
        <f t="shared" si="50"/>
        <v>0.5288054492</v>
      </c>
      <c r="CO61" s="401">
        <v>12.0</v>
      </c>
      <c r="CP61" s="402">
        <f t="shared" si="51"/>
        <v>29.29902092</v>
      </c>
      <c r="CQ61" s="403">
        <f t="shared" si="52"/>
        <v>36.72607449</v>
      </c>
      <c r="CR61" s="398">
        <f t="shared" si="53"/>
        <v>-0.06203785537</v>
      </c>
      <c r="CS61" s="404">
        <f t="shared" si="54"/>
        <v>0.7489731315</v>
      </c>
      <c r="CT61" s="396">
        <v>2.60223</v>
      </c>
      <c r="CU61" s="396">
        <v>56.8396226</v>
      </c>
      <c r="CV61" s="405">
        <f t="shared" si="55"/>
        <v>29.7209263</v>
      </c>
      <c r="CW61" s="382" t="s">
        <v>159</v>
      </c>
      <c r="CX61" s="382" t="s">
        <v>159</v>
      </c>
      <c r="CY61" s="406" t="s">
        <v>149</v>
      </c>
      <c r="CZ61" s="394">
        <v>40957.0</v>
      </c>
      <c r="DA61" s="396">
        <v>15.0</v>
      </c>
      <c r="DB61" s="400">
        <f t="shared" si="56"/>
        <v>36.62377616</v>
      </c>
      <c r="DC61" s="398">
        <f t="shared" si="57"/>
        <v>0.117227236</v>
      </c>
      <c r="DD61" s="396">
        <v>132.1290133</v>
      </c>
      <c r="DE61" s="398">
        <f t="shared" si="58"/>
        <v>-0.3528541117</v>
      </c>
      <c r="DF61" s="400">
        <v>95.2463512</v>
      </c>
      <c r="DG61" s="398">
        <f t="shared" si="59"/>
        <v>-0.4744008597</v>
      </c>
      <c r="DH61" s="407">
        <f t="shared" si="60"/>
        <v>-0.3544646761</v>
      </c>
      <c r="DI61" s="396">
        <v>754.56</v>
      </c>
      <c r="DJ61" s="398">
        <f t="shared" si="61"/>
        <v>754.56</v>
      </c>
      <c r="DK61" s="388">
        <f t="shared" si="62"/>
        <v>754.56</v>
      </c>
    </row>
    <row r="62">
      <c r="A62" s="381" t="s">
        <v>203</v>
      </c>
      <c r="B62" s="382" t="s">
        <v>145</v>
      </c>
      <c r="C62" s="382" t="s">
        <v>148</v>
      </c>
      <c r="D62" s="382" t="str">
        <f>Neces.!I76</f>
        <v>Sul Fronteira</v>
      </c>
      <c r="E62" s="383">
        <v>731.666252383593</v>
      </c>
      <c r="F62" s="384">
        <f t="shared" si="1"/>
        <v>1.039636933</v>
      </c>
      <c r="G62" s="385">
        <f t="shared" ref="G62:G72" si="69">H62*(1+$I$82)^12</f>
        <v>14465.91221</v>
      </c>
      <c r="H62" s="385">
        <v>12921.0</v>
      </c>
      <c r="I62" s="383">
        <f t="shared" si="2"/>
        <v>4.111296126</v>
      </c>
      <c r="J62" s="386">
        <f t="shared" si="3"/>
        <v>0.2336505103</v>
      </c>
      <c r="K62" s="383">
        <v>0.077991665</v>
      </c>
      <c r="L62" s="386">
        <f t="shared" si="66"/>
        <v>-0.4461333552</v>
      </c>
      <c r="M62" s="383">
        <v>0.244989085</v>
      </c>
      <c r="N62" s="386">
        <f t="shared" si="5"/>
        <v>-0.174003665</v>
      </c>
      <c r="O62" s="383">
        <f t="shared" si="6"/>
        <v>0.9456188622</v>
      </c>
      <c r="P62" s="387">
        <f t="shared" si="7"/>
        <v>0</v>
      </c>
      <c r="Q62" s="387">
        <f t="shared" si="8"/>
        <v>-0.2205145505</v>
      </c>
      <c r="R62" s="383">
        <v>1679.4365761164</v>
      </c>
      <c r="S62" s="386">
        <f t="shared" si="9"/>
        <v>0.07745298764</v>
      </c>
      <c r="T62" s="383">
        <v>6.61713489667982</v>
      </c>
      <c r="U62" s="386">
        <f t="shared" si="10"/>
        <v>-1.474043866</v>
      </c>
      <c r="V62" s="383">
        <v>11.5703118953641</v>
      </c>
      <c r="W62" s="386">
        <f t="shared" si="11"/>
        <v>4.006188142</v>
      </c>
      <c r="X62" s="383">
        <v>5.00735237210742</v>
      </c>
      <c r="Y62" s="383">
        <f t="shared" si="12"/>
        <v>94.99264763</v>
      </c>
      <c r="Z62" s="386">
        <f t="shared" si="13"/>
        <v>1.246013539</v>
      </c>
      <c r="AA62" s="388">
        <f t="shared" si="14"/>
        <v>0.384129692</v>
      </c>
      <c r="AB62" s="389" t="s">
        <v>203</v>
      </c>
      <c r="AC62" s="389" t="s">
        <v>145</v>
      </c>
      <c r="AD62" s="390">
        <v>12921.0</v>
      </c>
      <c r="AE62" s="391" t="s">
        <v>146</v>
      </c>
      <c r="AF62" s="383">
        <v>0.0</v>
      </c>
      <c r="AG62" s="392">
        <f t="shared" si="15"/>
        <v>31.43634141</v>
      </c>
      <c r="AH62" s="382">
        <f t="shared" si="16"/>
        <v>31.43634141</v>
      </c>
      <c r="AI62" s="383">
        <v>0.0</v>
      </c>
      <c r="AJ62" s="392">
        <f t="shared" si="17"/>
        <v>0</v>
      </c>
      <c r="AK62" s="382">
        <f t="shared" si="18"/>
        <v>0</v>
      </c>
      <c r="AL62" s="392">
        <v>0.0</v>
      </c>
      <c r="AM62" s="392">
        <f t="shared" si="19"/>
        <v>9.979790923</v>
      </c>
      <c r="AN62" s="382">
        <f t="shared" si="20"/>
        <v>9.979790923</v>
      </c>
      <c r="AO62" s="383">
        <v>85.1327296648866</v>
      </c>
      <c r="AP62" s="392">
        <f t="shared" si="21"/>
        <v>123.2504179</v>
      </c>
      <c r="AQ62" s="382">
        <f t="shared" si="22"/>
        <v>123.2504179</v>
      </c>
      <c r="AR62" s="393">
        <f t="shared" si="23"/>
        <v>46.25633093</v>
      </c>
      <c r="AS62" s="382" t="s">
        <v>203</v>
      </c>
      <c r="AT62" s="382" t="s">
        <v>145</v>
      </c>
      <c r="AU62" s="382" t="str">
        <f>RH!I76</f>
        <v>Sul Fronteira</v>
      </c>
      <c r="AV62" s="394">
        <v>3170.0</v>
      </c>
      <c r="AW62" s="392">
        <v>97.9026391146196</v>
      </c>
      <c r="AX62" s="382">
        <f t="shared" si="24"/>
        <v>0.3225851911</v>
      </c>
      <c r="AY62" s="383">
        <v>80.1</v>
      </c>
      <c r="AZ62" s="382">
        <f t="shared" si="25"/>
        <v>-0.9702002117</v>
      </c>
      <c r="BA62" s="383">
        <v>0.8</v>
      </c>
      <c r="BB62" s="382">
        <f t="shared" si="26"/>
        <v>-0.9873764525</v>
      </c>
      <c r="BC62" s="392">
        <v>0.909372339602198</v>
      </c>
      <c r="BD62" s="382">
        <f t="shared" si="27"/>
        <v>-0.9300638343</v>
      </c>
      <c r="BE62" s="383">
        <v>6.0</v>
      </c>
      <c r="BF62" s="383">
        <f t="shared" si="28"/>
        <v>0.4643603436</v>
      </c>
      <c r="BG62" s="382">
        <f t="shared" si="29"/>
        <v>-0.09252878221</v>
      </c>
      <c r="BH62" s="395">
        <f t="shared" si="30"/>
        <v>-0.6169879472</v>
      </c>
      <c r="BI62" s="382" t="s">
        <v>203</v>
      </c>
      <c r="BJ62" s="382" t="s">
        <v>145</v>
      </c>
      <c r="BK62" s="382" t="str">
        <f>Equip.!J79</f>
        <v>Sul Fronteira</v>
      </c>
      <c r="BL62" s="394">
        <v>12921.0</v>
      </c>
      <c r="BM62" s="392">
        <v>1.0</v>
      </c>
      <c r="BN62" s="396">
        <f t="shared" si="64"/>
        <v>7.73933906</v>
      </c>
      <c r="BO62" s="397">
        <f t="shared" si="31"/>
        <v>4.490905916</v>
      </c>
      <c r="BP62" s="398">
        <f t="shared" si="32"/>
        <v>-1.04088984</v>
      </c>
      <c r="BQ62" s="396">
        <v>0.0</v>
      </c>
      <c r="BR62" s="396">
        <f t="shared" si="33"/>
        <v>0</v>
      </c>
      <c r="BS62" s="397">
        <f t="shared" si="34"/>
        <v>1.995958185</v>
      </c>
      <c r="BT62" s="398">
        <f t="shared" si="35"/>
        <v>0.8241108542</v>
      </c>
      <c r="BU62" s="396">
        <v>0.0</v>
      </c>
      <c r="BV62" s="396">
        <f t="shared" si="36"/>
        <v>0</v>
      </c>
      <c r="BW62" s="399">
        <f t="shared" si="37"/>
        <v>0.9979790923</v>
      </c>
      <c r="BX62" s="398">
        <f t="shared" si="38"/>
        <v>-1.007207528</v>
      </c>
      <c r="BY62" s="396">
        <v>0.0</v>
      </c>
      <c r="BZ62" s="396">
        <f t="shared" si="39"/>
        <v>0</v>
      </c>
      <c r="CA62" s="397">
        <f t="shared" si="40"/>
        <v>3.492926823</v>
      </c>
      <c r="CB62" s="398">
        <f t="shared" si="41"/>
        <v>-0.2861988303</v>
      </c>
      <c r="CC62" s="400">
        <v>0.0</v>
      </c>
      <c r="CD62" s="396">
        <f t="shared" si="42"/>
        <v>0</v>
      </c>
      <c r="CE62" s="397">
        <f t="shared" si="43"/>
        <v>1.995958185</v>
      </c>
      <c r="CF62" s="398">
        <f t="shared" si="44"/>
        <v>0.8241108542</v>
      </c>
      <c r="CG62" s="392">
        <v>0.0</v>
      </c>
      <c r="CH62" s="396">
        <f t="shared" si="45"/>
        <v>0</v>
      </c>
      <c r="CI62" s="397">
        <f t="shared" si="46"/>
        <v>0.9979790923</v>
      </c>
      <c r="CJ62" s="398">
        <f t="shared" si="47"/>
        <v>-0.8934287016</v>
      </c>
      <c r="CK62" s="392">
        <v>0.0</v>
      </c>
      <c r="CL62" s="396">
        <f t="shared" si="48"/>
        <v>0</v>
      </c>
      <c r="CM62" s="397">
        <f t="shared" si="49"/>
        <v>1.496968639</v>
      </c>
      <c r="CN62" s="398">
        <f t="shared" si="50"/>
        <v>-1.023402004</v>
      </c>
      <c r="CO62" s="401">
        <v>6.0</v>
      </c>
      <c r="CP62" s="402">
        <f t="shared" si="51"/>
        <v>46.43603436</v>
      </c>
      <c r="CQ62" s="403">
        <f t="shared" si="52"/>
        <v>38.9211846</v>
      </c>
      <c r="CR62" s="398">
        <f t="shared" si="53"/>
        <v>0.1614323501</v>
      </c>
      <c r="CS62" s="404">
        <f t="shared" si="54"/>
        <v>-0.4378919859</v>
      </c>
      <c r="CT62" s="396">
        <v>6.447188</v>
      </c>
      <c r="CU62" s="396">
        <v>72.2360765</v>
      </c>
      <c r="CV62" s="405">
        <f t="shared" si="55"/>
        <v>39.34163225</v>
      </c>
      <c r="CW62" s="382" t="s">
        <v>203</v>
      </c>
      <c r="CX62" s="382" t="s">
        <v>145</v>
      </c>
      <c r="CY62" s="406" t="s">
        <v>146</v>
      </c>
      <c r="CZ62" s="394">
        <v>12921.0</v>
      </c>
      <c r="DA62" s="396">
        <v>4.0</v>
      </c>
      <c r="DB62" s="400">
        <f t="shared" si="56"/>
        <v>30.95735624</v>
      </c>
      <c r="DC62" s="398">
        <f t="shared" si="57"/>
        <v>0.3301350615</v>
      </c>
      <c r="DD62" s="396">
        <v>181.3442941</v>
      </c>
      <c r="DE62" s="398">
        <f t="shared" si="58"/>
        <v>0.1902902995</v>
      </c>
      <c r="DF62" s="400">
        <v>168.7422523</v>
      </c>
      <c r="DG62" s="398">
        <f t="shared" si="59"/>
        <v>0.3486941382</v>
      </c>
      <c r="DH62" s="407">
        <f t="shared" si="60"/>
        <v>0.2676363112</v>
      </c>
      <c r="DI62" s="396">
        <v>773.89</v>
      </c>
      <c r="DJ62" s="398">
        <f t="shared" si="61"/>
        <v>773.89</v>
      </c>
      <c r="DK62" s="388">
        <f t="shared" si="62"/>
        <v>773.89</v>
      </c>
    </row>
    <row r="63">
      <c r="A63" s="381" t="s">
        <v>204</v>
      </c>
      <c r="B63" s="382" t="s">
        <v>140</v>
      </c>
      <c r="C63" s="382" t="s">
        <v>136</v>
      </c>
      <c r="D63" s="382" t="str">
        <f>Neces.!I77</f>
        <v>Norte</v>
      </c>
      <c r="E63" s="383">
        <v>890.414948470372</v>
      </c>
      <c r="F63" s="384">
        <f t="shared" si="1"/>
        <v>2.514464093</v>
      </c>
      <c r="G63" s="385">
        <f t="shared" si="69"/>
        <v>7770.907565</v>
      </c>
      <c r="H63" s="385">
        <v>6941.0</v>
      </c>
      <c r="I63" s="383">
        <f t="shared" si="2"/>
        <v>3.841422044</v>
      </c>
      <c r="J63" s="386">
        <f t="shared" si="3"/>
        <v>0.873050957</v>
      </c>
      <c r="K63" s="383">
        <v>0.075064975</v>
      </c>
      <c r="L63" s="386">
        <f t="shared" si="66"/>
        <v>-0.6191169216</v>
      </c>
      <c r="M63" s="383">
        <v>0.269530653</v>
      </c>
      <c r="N63" s="386">
        <f t="shared" si="5"/>
        <v>0.8724294017</v>
      </c>
      <c r="O63" s="383">
        <f t="shared" si="6"/>
        <v>0.9456188622</v>
      </c>
      <c r="P63" s="387">
        <f t="shared" si="7"/>
        <v>0</v>
      </c>
      <c r="Q63" s="387">
        <f t="shared" si="8"/>
        <v>-0.2205145505</v>
      </c>
      <c r="R63" s="383">
        <v>1080.53594582913</v>
      </c>
      <c r="S63" s="386">
        <f t="shared" si="9"/>
        <v>-0.6898392974</v>
      </c>
      <c r="T63" s="383">
        <v>12.7647313067281</v>
      </c>
      <c r="U63" s="386">
        <f t="shared" si="10"/>
        <v>1.237892012</v>
      </c>
      <c r="V63" s="383">
        <v>7.03068722086155</v>
      </c>
      <c r="W63" s="386">
        <f t="shared" si="11"/>
        <v>-0.4638821876</v>
      </c>
      <c r="X63" s="383">
        <v>15.4156461604956</v>
      </c>
      <c r="Y63" s="383">
        <f t="shared" si="12"/>
        <v>84.58435384</v>
      </c>
      <c r="Z63" s="386">
        <f t="shared" si="13"/>
        <v>0.1678253848</v>
      </c>
      <c r="AA63" s="388">
        <f t="shared" si="14"/>
        <v>0.5579253521</v>
      </c>
      <c r="AB63" s="389" t="s">
        <v>204</v>
      </c>
      <c r="AC63" s="389" t="s">
        <v>140</v>
      </c>
      <c r="AD63" s="390">
        <v>6941.0</v>
      </c>
      <c r="AE63" s="391" t="s">
        <v>141</v>
      </c>
      <c r="AF63" s="383">
        <v>0.0</v>
      </c>
      <c r="AG63" s="392">
        <f t="shared" si="15"/>
        <v>51.30638893</v>
      </c>
      <c r="AH63" s="382">
        <f t="shared" si="16"/>
        <v>51.30638893</v>
      </c>
      <c r="AI63" s="383">
        <v>0.0</v>
      </c>
      <c r="AJ63" s="392">
        <f t="shared" si="17"/>
        <v>0</v>
      </c>
      <c r="AK63" s="382">
        <f t="shared" si="18"/>
        <v>0</v>
      </c>
      <c r="AL63" s="392">
        <v>0.0</v>
      </c>
      <c r="AM63" s="392">
        <f t="shared" si="19"/>
        <v>12.82659723</v>
      </c>
      <c r="AN63" s="382">
        <f t="shared" si="20"/>
        <v>12.82659723</v>
      </c>
      <c r="AO63" s="383">
        <v>475.435816164818</v>
      </c>
      <c r="AP63" s="392">
        <f t="shared" si="21"/>
        <v>197.5295974</v>
      </c>
      <c r="AQ63" s="382">
        <f t="shared" si="22"/>
        <v>197.5295974</v>
      </c>
      <c r="AR63" s="393">
        <f t="shared" si="23"/>
        <v>73.36813617</v>
      </c>
      <c r="AS63" s="382" t="s">
        <v>204</v>
      </c>
      <c r="AT63" s="382" t="s">
        <v>140</v>
      </c>
      <c r="AU63" s="382" t="str">
        <f>RH!I77</f>
        <v>Norte</v>
      </c>
      <c r="AV63" s="394">
        <v>3462.0</v>
      </c>
      <c r="AW63" s="392">
        <v>100.0</v>
      </c>
      <c r="AX63" s="382">
        <f t="shared" si="24"/>
        <v>0.5453197569</v>
      </c>
      <c r="AY63" s="383">
        <v>99.41</v>
      </c>
      <c r="AZ63" s="382">
        <f t="shared" si="25"/>
        <v>0.5361617157</v>
      </c>
      <c r="BA63" s="383">
        <v>1.04</v>
      </c>
      <c r="BB63" s="382">
        <f t="shared" si="26"/>
        <v>-0.6700233835</v>
      </c>
      <c r="BC63" s="392">
        <v>1.30024492148105</v>
      </c>
      <c r="BD63" s="382">
        <f t="shared" si="27"/>
        <v>-0.2910727421</v>
      </c>
      <c r="BE63" s="383">
        <v>1.0</v>
      </c>
      <c r="BF63" s="383">
        <f t="shared" si="28"/>
        <v>0.1440714594</v>
      </c>
      <c r="BG63" s="382">
        <f t="shared" si="29"/>
        <v>-0.9229803577</v>
      </c>
      <c r="BH63" s="395">
        <f t="shared" si="30"/>
        <v>-0.2179467505</v>
      </c>
      <c r="BI63" s="382" t="s">
        <v>204</v>
      </c>
      <c r="BJ63" s="382" t="s">
        <v>140</v>
      </c>
      <c r="BK63" s="382" t="str">
        <f>Equip.!J80</f>
        <v>Norte</v>
      </c>
      <c r="BL63" s="394">
        <v>6941.0</v>
      </c>
      <c r="BM63" s="392">
        <v>1.0</v>
      </c>
      <c r="BN63" s="396">
        <f t="shared" si="64"/>
        <v>14.40714594</v>
      </c>
      <c r="BO63" s="397">
        <f t="shared" si="31"/>
        <v>6.413298616</v>
      </c>
      <c r="BP63" s="398">
        <f t="shared" si="32"/>
        <v>0.4426773675</v>
      </c>
      <c r="BQ63" s="396">
        <v>0.0</v>
      </c>
      <c r="BR63" s="396">
        <f t="shared" si="33"/>
        <v>0</v>
      </c>
      <c r="BS63" s="397">
        <f t="shared" si="34"/>
        <v>1.282659723</v>
      </c>
      <c r="BT63" s="398">
        <f t="shared" si="35"/>
        <v>-0.4231037069</v>
      </c>
      <c r="BU63" s="396">
        <v>0.0</v>
      </c>
      <c r="BV63" s="396">
        <f t="shared" si="36"/>
        <v>0</v>
      </c>
      <c r="BW63" s="399">
        <f t="shared" si="37"/>
        <v>2.565319446</v>
      </c>
      <c r="BX63" s="398">
        <f t="shared" si="38"/>
        <v>-0.257229826</v>
      </c>
      <c r="BY63" s="396">
        <v>0.0</v>
      </c>
      <c r="BZ63" s="396">
        <f t="shared" si="39"/>
        <v>0</v>
      </c>
      <c r="CA63" s="397">
        <f t="shared" si="40"/>
        <v>14.10925696</v>
      </c>
      <c r="CB63" s="398">
        <f t="shared" si="41"/>
        <v>2.739222127</v>
      </c>
      <c r="CC63" s="400">
        <v>0.0</v>
      </c>
      <c r="CD63" s="396">
        <f t="shared" si="42"/>
        <v>0</v>
      </c>
      <c r="CE63" s="397">
        <f t="shared" si="43"/>
        <v>1.282659723</v>
      </c>
      <c r="CF63" s="398">
        <f t="shared" si="44"/>
        <v>-0.4231037069</v>
      </c>
      <c r="CG63" s="392">
        <v>0.0</v>
      </c>
      <c r="CH63" s="396">
        <f t="shared" si="45"/>
        <v>0</v>
      </c>
      <c r="CI63" s="397">
        <f t="shared" si="46"/>
        <v>2.565319446</v>
      </c>
      <c r="CJ63" s="398">
        <f t="shared" si="47"/>
        <v>-0.117321897</v>
      </c>
      <c r="CK63" s="392">
        <v>0.0</v>
      </c>
      <c r="CL63" s="396">
        <f t="shared" si="48"/>
        <v>0</v>
      </c>
      <c r="CM63" s="397">
        <f t="shared" si="49"/>
        <v>5.130638893</v>
      </c>
      <c r="CN63" s="398">
        <f t="shared" si="50"/>
        <v>0.1963550579</v>
      </c>
      <c r="CO63" s="401">
        <v>4.0</v>
      </c>
      <c r="CP63" s="402">
        <f t="shared" si="51"/>
        <v>57.62858378</v>
      </c>
      <c r="CQ63" s="403">
        <f t="shared" si="52"/>
        <v>35.91447225</v>
      </c>
      <c r="CR63" s="398">
        <f t="shared" si="53"/>
        <v>-0.1446619202</v>
      </c>
      <c r="CS63" s="404">
        <f t="shared" si="54"/>
        <v>0.2897645475</v>
      </c>
      <c r="CT63" s="396">
        <v>23.93556</v>
      </c>
      <c r="CU63" s="396">
        <v>81.2796209</v>
      </c>
      <c r="CV63" s="405">
        <f t="shared" si="55"/>
        <v>52.60759045</v>
      </c>
      <c r="CW63" s="382" t="s">
        <v>204</v>
      </c>
      <c r="CX63" s="382" t="s">
        <v>140</v>
      </c>
      <c r="CY63" s="406" t="s">
        <v>141</v>
      </c>
      <c r="CZ63" s="394">
        <v>6941.0</v>
      </c>
      <c r="DA63" s="396">
        <v>4.0</v>
      </c>
      <c r="DB63" s="400">
        <f t="shared" si="56"/>
        <v>57.62858378</v>
      </c>
      <c r="DC63" s="398">
        <f t="shared" si="57"/>
        <v>-0.6719991156</v>
      </c>
      <c r="DD63" s="396">
        <v>332.082115</v>
      </c>
      <c r="DE63" s="398">
        <f t="shared" si="58"/>
        <v>1.853846895</v>
      </c>
      <c r="DF63" s="400">
        <v>332.082115</v>
      </c>
      <c r="DG63" s="398">
        <f t="shared" si="59"/>
        <v>2.177969267</v>
      </c>
      <c r="DH63" s="407">
        <f t="shared" si="60"/>
        <v>1.730911243</v>
      </c>
      <c r="DI63" s="396">
        <v>1276.66</v>
      </c>
      <c r="DJ63" s="398">
        <f t="shared" si="61"/>
        <v>1276.66</v>
      </c>
      <c r="DK63" s="388">
        <f t="shared" si="62"/>
        <v>1276.66</v>
      </c>
    </row>
    <row r="64">
      <c r="A64" s="381" t="s">
        <v>145</v>
      </c>
      <c r="B64" s="382" t="s">
        <v>145</v>
      </c>
      <c r="C64" s="382" t="s">
        <v>148</v>
      </c>
      <c r="D64" s="382" t="str">
        <f>Neces.!I78</f>
        <v>Sul Fronteira</v>
      </c>
      <c r="E64" s="383">
        <v>667.538350895939</v>
      </c>
      <c r="F64" s="384">
        <f t="shared" si="1"/>
        <v>0.443867814</v>
      </c>
      <c r="G64" s="385">
        <f t="shared" si="69"/>
        <v>103019.1041</v>
      </c>
      <c r="H64" s="385">
        <v>92017.0</v>
      </c>
      <c r="I64" s="383">
        <f t="shared" si="2"/>
        <v>4.96386807</v>
      </c>
      <c r="J64" s="386">
        <f t="shared" si="3"/>
        <v>-1.786309604</v>
      </c>
      <c r="K64" s="383">
        <v>0.066411298</v>
      </c>
      <c r="L64" s="386">
        <f t="shared" si="66"/>
        <v>-1.130597095</v>
      </c>
      <c r="M64" s="383">
        <v>0.244997231</v>
      </c>
      <c r="N64" s="386">
        <f t="shared" si="5"/>
        <v>-0.173656326</v>
      </c>
      <c r="O64" s="383">
        <f t="shared" si="6"/>
        <v>0.9456188622</v>
      </c>
      <c r="P64" s="387">
        <f t="shared" si="7"/>
        <v>0</v>
      </c>
      <c r="Q64" s="387">
        <f t="shared" si="8"/>
        <v>-0.2205145505</v>
      </c>
      <c r="R64" s="383">
        <v>1913.77680211265</v>
      </c>
      <c r="S64" s="386">
        <f t="shared" si="9"/>
        <v>0.3776821716</v>
      </c>
      <c r="T64" s="383">
        <v>8.11806514013715</v>
      </c>
      <c r="U64" s="386">
        <f t="shared" si="10"/>
        <v>-0.8119271126</v>
      </c>
      <c r="V64" s="383">
        <v>7.86376430442201</v>
      </c>
      <c r="W64" s="386">
        <f t="shared" si="11"/>
        <v>0.3564308164</v>
      </c>
      <c r="X64" s="383">
        <v>10.8599497918863</v>
      </c>
      <c r="Y64" s="383">
        <f t="shared" si="12"/>
        <v>89.14005021</v>
      </c>
      <c r="Z64" s="386">
        <f t="shared" si="13"/>
        <v>0.639746908</v>
      </c>
      <c r="AA64" s="388">
        <f t="shared" si="14"/>
        <v>-0.1854175566</v>
      </c>
      <c r="AB64" s="389" t="s">
        <v>145</v>
      </c>
      <c r="AC64" s="389" t="s">
        <v>145</v>
      </c>
      <c r="AD64" s="390">
        <v>92017.0</v>
      </c>
      <c r="AE64" s="391" t="s">
        <v>146</v>
      </c>
      <c r="AF64" s="383">
        <v>36.9496940782681</v>
      </c>
      <c r="AG64" s="392">
        <f t="shared" si="15"/>
        <v>31.43634141</v>
      </c>
      <c r="AH64" s="382">
        <f t="shared" si="16"/>
        <v>31.43634141</v>
      </c>
      <c r="AI64" s="383">
        <v>0.0</v>
      </c>
      <c r="AJ64" s="392">
        <f t="shared" si="17"/>
        <v>0</v>
      </c>
      <c r="AK64" s="382">
        <f t="shared" si="18"/>
        <v>0</v>
      </c>
      <c r="AL64" s="392">
        <v>21.7351141636871</v>
      </c>
      <c r="AM64" s="392">
        <f t="shared" si="19"/>
        <v>9.979790923</v>
      </c>
      <c r="AN64" s="382">
        <f t="shared" si="20"/>
        <v>9.979790923</v>
      </c>
      <c r="AO64" s="383">
        <v>133.670952106676</v>
      </c>
      <c r="AP64" s="392">
        <f t="shared" si="21"/>
        <v>123.2504179</v>
      </c>
      <c r="AQ64" s="382">
        <f t="shared" si="22"/>
        <v>123.2504179</v>
      </c>
      <c r="AR64" s="393">
        <f t="shared" si="23"/>
        <v>46.25633093</v>
      </c>
      <c r="AS64" s="382" t="s">
        <v>145</v>
      </c>
      <c r="AT64" s="382" t="s">
        <v>145</v>
      </c>
      <c r="AU64" s="382" t="str">
        <f>RH!I78</f>
        <v>Sul Fronteira</v>
      </c>
      <c r="AV64" s="394">
        <v>45305.0</v>
      </c>
      <c r="AW64" s="392">
        <v>91.2331417020768</v>
      </c>
      <c r="AX64" s="382">
        <f t="shared" si="24"/>
        <v>-0.3856990246</v>
      </c>
      <c r="AY64" s="383">
        <v>78.74</v>
      </c>
      <c r="AZ64" s="382">
        <f t="shared" si="25"/>
        <v>-1.076293025</v>
      </c>
      <c r="BA64" s="383">
        <v>1.4</v>
      </c>
      <c r="BB64" s="382">
        <f t="shared" si="26"/>
        <v>-0.19399378</v>
      </c>
      <c r="BC64" s="392">
        <v>3.00134757707815</v>
      </c>
      <c r="BD64" s="382">
        <f t="shared" si="27"/>
        <v>2.489857654</v>
      </c>
      <c r="BE64" s="383">
        <v>58.0</v>
      </c>
      <c r="BF64" s="383">
        <f t="shared" si="28"/>
        <v>0.6303183107</v>
      </c>
      <c r="BG64" s="382">
        <f t="shared" si="29"/>
        <v>0.3377704322</v>
      </c>
      <c r="BH64" s="395">
        <f t="shared" si="30"/>
        <v>0.537767098</v>
      </c>
      <c r="BI64" s="382" t="s">
        <v>145</v>
      </c>
      <c r="BJ64" s="382" t="s">
        <v>145</v>
      </c>
      <c r="BK64" s="382" t="str">
        <f>Equip.!J81</f>
        <v>Sul Fronteira</v>
      </c>
      <c r="BL64" s="394">
        <v>92017.0</v>
      </c>
      <c r="BM64" s="392">
        <v>1.0</v>
      </c>
      <c r="BN64" s="396">
        <f t="shared" si="64"/>
        <v>1.086755708</v>
      </c>
      <c r="BO64" s="397">
        <f t="shared" si="31"/>
        <v>4.490905916</v>
      </c>
      <c r="BP64" s="398">
        <f t="shared" si="32"/>
        <v>-1.04088984</v>
      </c>
      <c r="BQ64" s="396">
        <v>2.0</v>
      </c>
      <c r="BR64" s="396">
        <f t="shared" si="33"/>
        <v>2.173511416</v>
      </c>
      <c r="BS64" s="397">
        <f t="shared" si="34"/>
        <v>1.995958185</v>
      </c>
      <c r="BT64" s="398">
        <f t="shared" si="35"/>
        <v>0.8241108542</v>
      </c>
      <c r="BU64" s="396">
        <v>1.0</v>
      </c>
      <c r="BV64" s="396">
        <f t="shared" si="36"/>
        <v>1.086755708</v>
      </c>
      <c r="BW64" s="399">
        <f t="shared" si="37"/>
        <v>0.9979790923</v>
      </c>
      <c r="BX64" s="398">
        <f t="shared" si="38"/>
        <v>-1.007207528</v>
      </c>
      <c r="BY64" s="396">
        <v>7.0</v>
      </c>
      <c r="BZ64" s="396">
        <f t="shared" si="39"/>
        <v>7.607289957</v>
      </c>
      <c r="CA64" s="397">
        <f t="shared" si="40"/>
        <v>3.492926823</v>
      </c>
      <c r="CB64" s="398">
        <f t="shared" si="41"/>
        <v>-0.2861988303</v>
      </c>
      <c r="CC64" s="400">
        <v>2.0</v>
      </c>
      <c r="CD64" s="396">
        <f t="shared" si="42"/>
        <v>2.173511416</v>
      </c>
      <c r="CE64" s="397">
        <f t="shared" si="43"/>
        <v>1.995958185</v>
      </c>
      <c r="CF64" s="398">
        <f t="shared" si="44"/>
        <v>0.8241108542</v>
      </c>
      <c r="CG64" s="392">
        <v>2.0</v>
      </c>
      <c r="CH64" s="396">
        <f t="shared" si="45"/>
        <v>2.173511416</v>
      </c>
      <c r="CI64" s="397">
        <f t="shared" si="46"/>
        <v>0.9979790923</v>
      </c>
      <c r="CJ64" s="398">
        <f t="shared" si="47"/>
        <v>-0.8934287016</v>
      </c>
      <c r="CK64" s="392">
        <v>3.0</v>
      </c>
      <c r="CL64" s="396">
        <f t="shared" si="48"/>
        <v>3.260267125</v>
      </c>
      <c r="CM64" s="397">
        <f t="shared" si="49"/>
        <v>1.496968639</v>
      </c>
      <c r="CN64" s="398">
        <f t="shared" si="50"/>
        <v>-1.023402004</v>
      </c>
      <c r="CO64" s="401">
        <v>30.0</v>
      </c>
      <c r="CP64" s="402">
        <f t="shared" si="51"/>
        <v>32.60267125</v>
      </c>
      <c r="CQ64" s="403">
        <f t="shared" si="52"/>
        <v>38.9211846</v>
      </c>
      <c r="CR64" s="398">
        <f t="shared" si="53"/>
        <v>0.1614323501</v>
      </c>
      <c r="CS64" s="404">
        <f t="shared" si="54"/>
        <v>-0.4378919859</v>
      </c>
      <c r="CT64" s="396">
        <v>6.447188</v>
      </c>
      <c r="CU64" s="396">
        <v>72.2360765</v>
      </c>
      <c r="CV64" s="405">
        <f t="shared" si="55"/>
        <v>39.34163225</v>
      </c>
      <c r="CW64" s="382" t="s">
        <v>145</v>
      </c>
      <c r="CX64" s="382" t="s">
        <v>145</v>
      </c>
      <c r="CY64" s="406" t="s">
        <v>146</v>
      </c>
      <c r="CZ64" s="394">
        <v>92017.0</v>
      </c>
      <c r="DA64" s="396">
        <v>31.0</v>
      </c>
      <c r="DB64" s="400">
        <f t="shared" si="56"/>
        <v>33.68942695</v>
      </c>
      <c r="DC64" s="398">
        <f t="shared" si="57"/>
        <v>0.2274813148</v>
      </c>
      <c r="DD64" s="396">
        <v>91.10899543</v>
      </c>
      <c r="DE64" s="398">
        <f t="shared" si="58"/>
        <v>-0.8055548398</v>
      </c>
      <c r="DF64" s="400">
        <v>77.06681649</v>
      </c>
      <c r="DG64" s="398">
        <f t="shared" si="59"/>
        <v>-0.6779970312</v>
      </c>
      <c r="DH64" s="407">
        <f t="shared" si="60"/>
        <v>-0.6512281009</v>
      </c>
      <c r="DI64" s="396">
        <v>484.97</v>
      </c>
      <c r="DJ64" s="398">
        <f t="shared" si="61"/>
        <v>484.97</v>
      </c>
      <c r="DK64" s="388">
        <f t="shared" si="62"/>
        <v>484.97</v>
      </c>
    </row>
    <row r="65">
      <c r="A65" s="381" t="s">
        <v>205</v>
      </c>
      <c r="B65" s="382" t="s">
        <v>153</v>
      </c>
      <c r="C65" s="382" t="s">
        <v>136</v>
      </c>
      <c r="D65" s="382" t="str">
        <f>Neces.!I79</f>
        <v>Baixo Pantanal</v>
      </c>
      <c r="E65" s="383">
        <v>709.31368380587</v>
      </c>
      <c r="F65" s="384">
        <f t="shared" si="1"/>
        <v>0.831974281</v>
      </c>
      <c r="G65" s="385">
        <f t="shared" si="69"/>
        <v>14396.49912</v>
      </c>
      <c r="H65" s="385">
        <v>12859.0</v>
      </c>
      <c r="I65" s="383">
        <f t="shared" si="2"/>
        <v>4.109207196</v>
      </c>
      <c r="J65" s="386">
        <f t="shared" si="3"/>
        <v>0.238599718</v>
      </c>
      <c r="K65" s="383">
        <v>0.079768169</v>
      </c>
      <c r="L65" s="386">
        <f t="shared" si="66"/>
        <v>-0.3411321431</v>
      </c>
      <c r="M65" s="383">
        <v>0.215740105</v>
      </c>
      <c r="N65" s="386">
        <f t="shared" si="5"/>
        <v>-1.42115706</v>
      </c>
      <c r="O65" s="383">
        <f t="shared" si="6"/>
        <v>0.9456188622</v>
      </c>
      <c r="P65" s="387">
        <f t="shared" si="7"/>
        <v>0</v>
      </c>
      <c r="Q65" s="387">
        <f t="shared" si="8"/>
        <v>-0.2205145505</v>
      </c>
      <c r="R65" s="383">
        <v>1664.20405941364</v>
      </c>
      <c r="S65" s="386">
        <f t="shared" si="9"/>
        <v>0.05793757564</v>
      </c>
      <c r="T65" s="383">
        <v>7.84664437359048</v>
      </c>
      <c r="U65" s="386">
        <f t="shared" si="10"/>
        <v>-0.931661016</v>
      </c>
      <c r="V65" s="383">
        <v>8.80317287502916</v>
      </c>
      <c r="W65" s="386">
        <f t="shared" si="11"/>
        <v>1.281446138</v>
      </c>
      <c r="X65" s="383">
        <v>4.93039894237499</v>
      </c>
      <c r="Y65" s="383">
        <f t="shared" si="12"/>
        <v>95.06960106</v>
      </c>
      <c r="Z65" s="386">
        <f t="shared" si="13"/>
        <v>1.253985093</v>
      </c>
      <c r="AA65" s="388">
        <f t="shared" si="14"/>
        <v>0.1186045206</v>
      </c>
      <c r="AB65" s="389" t="s">
        <v>205</v>
      </c>
      <c r="AC65" s="389" t="s">
        <v>153</v>
      </c>
      <c r="AD65" s="390">
        <v>12859.0</v>
      </c>
      <c r="AE65" s="391" t="s">
        <v>132</v>
      </c>
      <c r="AF65" s="383">
        <v>0.0</v>
      </c>
      <c r="AG65" s="392">
        <f t="shared" si="15"/>
        <v>20.59986816</v>
      </c>
      <c r="AH65" s="382">
        <f t="shared" si="16"/>
        <v>20.59986816</v>
      </c>
      <c r="AI65" s="383">
        <v>0.0</v>
      </c>
      <c r="AJ65" s="392">
        <f t="shared" si="17"/>
        <v>0</v>
      </c>
      <c r="AK65" s="382">
        <f t="shared" si="18"/>
        <v>0</v>
      </c>
      <c r="AL65" s="392">
        <v>0.0</v>
      </c>
      <c r="AM65" s="392">
        <f t="shared" si="19"/>
        <v>0</v>
      </c>
      <c r="AN65" s="382">
        <f t="shared" si="20"/>
        <v>0</v>
      </c>
      <c r="AO65" s="383">
        <v>124.426471731861</v>
      </c>
      <c r="AP65" s="392">
        <f t="shared" si="21"/>
        <v>147.2890574</v>
      </c>
      <c r="AQ65" s="382">
        <f t="shared" si="22"/>
        <v>147.2890574</v>
      </c>
      <c r="AR65" s="393">
        <f t="shared" si="23"/>
        <v>48.30669084</v>
      </c>
      <c r="AS65" s="382" t="s">
        <v>205</v>
      </c>
      <c r="AT65" s="382" t="s">
        <v>153</v>
      </c>
      <c r="AU65" s="382" t="str">
        <f>RH!I79</f>
        <v>Baixo Pantanal</v>
      </c>
      <c r="AV65" s="394">
        <v>3835.0</v>
      </c>
      <c r="AW65" s="392">
        <v>76.0167975736838</v>
      </c>
      <c r="AX65" s="382">
        <f t="shared" si="24"/>
        <v>-2.001637333</v>
      </c>
      <c r="AY65" s="383">
        <v>100.0</v>
      </c>
      <c r="AZ65" s="382">
        <f t="shared" si="25"/>
        <v>0.5821872744</v>
      </c>
      <c r="BA65" s="383">
        <v>0.9</v>
      </c>
      <c r="BB65" s="382">
        <f t="shared" si="26"/>
        <v>-0.8551460071</v>
      </c>
      <c r="BC65" s="392">
        <v>1.2423205536978</v>
      </c>
      <c r="BD65" s="382">
        <f t="shared" si="27"/>
        <v>-0.3857664012</v>
      </c>
      <c r="BE65" s="383">
        <v>1.0</v>
      </c>
      <c r="BF65" s="383">
        <f t="shared" si="28"/>
        <v>0.07776654483</v>
      </c>
      <c r="BG65" s="382">
        <f t="shared" si="29"/>
        <v>-1.094897098</v>
      </c>
      <c r="BH65" s="395">
        <f t="shared" si="30"/>
        <v>-0.8238721714</v>
      </c>
      <c r="BI65" s="382" t="s">
        <v>205</v>
      </c>
      <c r="BJ65" s="382" t="s">
        <v>153</v>
      </c>
      <c r="BK65" s="382" t="str">
        <f>Equip.!J82</f>
        <v>Baixo Pantanal</v>
      </c>
      <c r="BL65" s="394">
        <v>12859.0</v>
      </c>
      <c r="BM65" s="392">
        <v>1.0</v>
      </c>
      <c r="BN65" s="396">
        <f t="shared" si="64"/>
        <v>7.776654483</v>
      </c>
      <c r="BO65" s="397">
        <f t="shared" si="31"/>
        <v>7.209953856</v>
      </c>
      <c r="BP65" s="398">
        <f t="shared" si="32"/>
        <v>1.057479739</v>
      </c>
      <c r="BQ65" s="396">
        <v>0.0</v>
      </c>
      <c r="BR65" s="396">
        <f t="shared" si="33"/>
        <v>0</v>
      </c>
      <c r="BS65" s="397">
        <f t="shared" si="34"/>
        <v>2.059986816</v>
      </c>
      <c r="BT65" s="398">
        <f t="shared" si="35"/>
        <v>0.9360660115</v>
      </c>
      <c r="BU65" s="396">
        <v>0.0</v>
      </c>
      <c r="BV65" s="396">
        <f t="shared" si="36"/>
        <v>0</v>
      </c>
      <c r="BW65" s="399">
        <f t="shared" si="37"/>
        <v>3.089980224</v>
      </c>
      <c r="BX65" s="398">
        <f t="shared" si="38"/>
        <v>-0.006177855482</v>
      </c>
      <c r="BY65" s="396">
        <v>0.0</v>
      </c>
      <c r="BZ65" s="396">
        <f t="shared" si="39"/>
        <v>0</v>
      </c>
      <c r="CA65" s="397">
        <f t="shared" si="40"/>
        <v>4.119973632</v>
      </c>
      <c r="CB65" s="398">
        <f t="shared" si="41"/>
        <v>-0.1075042595</v>
      </c>
      <c r="CC65" s="400">
        <v>0.0</v>
      </c>
      <c r="CD65" s="396">
        <f t="shared" si="42"/>
        <v>0</v>
      </c>
      <c r="CE65" s="397">
        <f t="shared" si="43"/>
        <v>2.059986816</v>
      </c>
      <c r="CF65" s="398">
        <f t="shared" si="44"/>
        <v>0.9360660115</v>
      </c>
      <c r="CG65" s="392">
        <v>0.0</v>
      </c>
      <c r="CH65" s="396">
        <f t="shared" si="45"/>
        <v>0</v>
      </c>
      <c r="CI65" s="397">
        <f t="shared" si="46"/>
        <v>2.059986816</v>
      </c>
      <c r="CJ65" s="398">
        <f t="shared" si="47"/>
        <v>-0.3675496743</v>
      </c>
      <c r="CK65" s="392">
        <v>0.0</v>
      </c>
      <c r="CL65" s="396">
        <f t="shared" si="48"/>
        <v>0</v>
      </c>
      <c r="CM65" s="397">
        <f t="shared" si="49"/>
        <v>8.239947264</v>
      </c>
      <c r="CN65" s="398">
        <f t="shared" si="50"/>
        <v>1.240093366</v>
      </c>
      <c r="CO65" s="401">
        <v>8.0</v>
      </c>
      <c r="CP65" s="402">
        <f t="shared" si="51"/>
        <v>62.21323587</v>
      </c>
      <c r="CQ65" s="403">
        <f t="shared" si="52"/>
        <v>43.25972314</v>
      </c>
      <c r="CR65" s="398">
        <f t="shared" si="53"/>
        <v>0.6031113777</v>
      </c>
      <c r="CS65" s="404">
        <f t="shared" si="54"/>
        <v>0.4932671255</v>
      </c>
      <c r="CT65" s="396">
        <v>5.447942</v>
      </c>
      <c r="CU65" s="396">
        <v>91.0229645</v>
      </c>
      <c r="CV65" s="405">
        <f t="shared" si="55"/>
        <v>48.23545325</v>
      </c>
      <c r="CW65" s="382" t="s">
        <v>205</v>
      </c>
      <c r="CX65" s="382" t="s">
        <v>153</v>
      </c>
      <c r="CY65" s="406" t="s">
        <v>132</v>
      </c>
      <c r="CZ65" s="394">
        <v>12859.0</v>
      </c>
      <c r="DA65" s="396">
        <v>6.0</v>
      </c>
      <c r="DB65" s="400">
        <f t="shared" si="56"/>
        <v>46.6599269</v>
      </c>
      <c r="DC65" s="398">
        <f t="shared" si="57"/>
        <v>-0.2598671311</v>
      </c>
      <c r="DD65" s="396">
        <v>327.3700423</v>
      </c>
      <c r="DE65" s="398">
        <f t="shared" si="58"/>
        <v>1.801844023</v>
      </c>
      <c r="DF65" s="400">
        <v>327.3700423</v>
      </c>
      <c r="DG65" s="398">
        <f t="shared" si="59"/>
        <v>2.125197842</v>
      </c>
      <c r="DH65" s="407">
        <f t="shared" si="60"/>
        <v>1.725014435</v>
      </c>
      <c r="DI65" s="396">
        <v>1030.67</v>
      </c>
      <c r="DJ65" s="398">
        <f t="shared" si="61"/>
        <v>1030.67</v>
      </c>
      <c r="DK65" s="388">
        <f t="shared" si="62"/>
        <v>1030.67</v>
      </c>
    </row>
    <row r="66">
      <c r="A66" s="381" t="s">
        <v>206</v>
      </c>
      <c r="B66" s="382" t="s">
        <v>136</v>
      </c>
      <c r="C66" s="382" t="s">
        <v>136</v>
      </c>
      <c r="D66" s="382" t="str">
        <f>Neces.!I80</f>
        <v>Centro</v>
      </c>
      <c r="E66" s="383">
        <v>724.376768034646</v>
      </c>
      <c r="F66" s="384">
        <f t="shared" si="1"/>
        <v>0.971915246</v>
      </c>
      <c r="G66" s="385">
        <f t="shared" si="69"/>
        <v>25917.95276</v>
      </c>
      <c r="H66" s="385">
        <v>23150.0</v>
      </c>
      <c r="I66" s="383">
        <f t="shared" si="2"/>
        <v>4.364550995</v>
      </c>
      <c r="J66" s="386">
        <f t="shared" si="3"/>
        <v>-0.3663747868</v>
      </c>
      <c r="K66" s="383">
        <v>0.070238513</v>
      </c>
      <c r="L66" s="386">
        <f t="shared" si="66"/>
        <v>-0.9043875206</v>
      </c>
      <c r="M66" s="383">
        <v>0.245001754</v>
      </c>
      <c r="N66" s="386">
        <f t="shared" si="5"/>
        <v>-0.1734634688</v>
      </c>
      <c r="O66" s="383">
        <f t="shared" si="6"/>
        <v>0.9456188622</v>
      </c>
      <c r="P66" s="387">
        <f t="shared" si="7"/>
        <v>0</v>
      </c>
      <c r="Q66" s="387">
        <f t="shared" si="8"/>
        <v>-0.2205145505</v>
      </c>
      <c r="R66" s="383">
        <v>812.095032397408</v>
      </c>
      <c r="S66" s="386">
        <f t="shared" si="9"/>
        <v>-1.033757189</v>
      </c>
      <c r="T66" s="383">
        <v>6.42764578833693</v>
      </c>
      <c r="U66" s="386">
        <f t="shared" si="10"/>
        <v>-1.557634635</v>
      </c>
      <c r="V66" s="383">
        <v>7.98272138228942</v>
      </c>
      <c r="W66" s="386">
        <f t="shared" si="11"/>
        <v>0.4735652807</v>
      </c>
      <c r="X66" s="383">
        <v>56.8855291576674</v>
      </c>
      <c r="Y66" s="383">
        <f t="shared" si="12"/>
        <v>43.11447084</v>
      </c>
      <c r="Z66" s="386">
        <f t="shared" si="13"/>
        <v>-4.128011908</v>
      </c>
      <c r="AA66" s="388">
        <f t="shared" si="14"/>
        <v>-0.5645228159</v>
      </c>
      <c r="AB66" s="389" t="s">
        <v>206</v>
      </c>
      <c r="AC66" s="389" t="s">
        <v>136</v>
      </c>
      <c r="AD66" s="390">
        <v>23150.0</v>
      </c>
      <c r="AE66" s="391" t="s">
        <v>138</v>
      </c>
      <c r="AF66" s="383">
        <v>0.0</v>
      </c>
      <c r="AG66" s="392">
        <f t="shared" si="15"/>
        <v>93.70553811</v>
      </c>
      <c r="AH66" s="382">
        <f t="shared" si="16"/>
        <v>93.70553811</v>
      </c>
      <c r="AI66" s="383">
        <v>0.0</v>
      </c>
      <c r="AJ66" s="392">
        <f t="shared" si="17"/>
        <v>18.12031892</v>
      </c>
      <c r="AK66" s="382">
        <f t="shared" si="18"/>
        <v>18.12031892</v>
      </c>
      <c r="AL66" s="392">
        <v>0.0</v>
      </c>
      <c r="AM66" s="392">
        <f t="shared" si="19"/>
        <v>21.14037207</v>
      </c>
      <c r="AN66" s="382">
        <f t="shared" si="20"/>
        <v>21.14037207</v>
      </c>
      <c r="AO66" s="383">
        <v>69.1144708423326</v>
      </c>
      <c r="AP66" s="392">
        <f t="shared" si="21"/>
        <v>171.2202357</v>
      </c>
      <c r="AQ66" s="382">
        <f t="shared" si="22"/>
        <v>171.2202357</v>
      </c>
      <c r="AR66" s="393">
        <f t="shared" si="23"/>
        <v>80.07335374</v>
      </c>
      <c r="AS66" s="382" t="s">
        <v>206</v>
      </c>
      <c r="AT66" s="382" t="s">
        <v>136</v>
      </c>
      <c r="AU66" s="382" t="str">
        <f>RH!I80</f>
        <v>Centro</v>
      </c>
      <c r="AV66" s="394">
        <v>9217.0</v>
      </c>
      <c r="AW66" s="392">
        <v>59.6112311015119</v>
      </c>
      <c r="AX66" s="382">
        <f t="shared" si="24"/>
        <v>-3.743868128</v>
      </c>
      <c r="AY66" s="383">
        <v>74.51</v>
      </c>
      <c r="AZ66" s="382">
        <f t="shared" si="25"/>
        <v>-1.406272877</v>
      </c>
      <c r="BA66" s="383">
        <v>2.23</v>
      </c>
      <c r="BB66" s="382">
        <f t="shared" si="26"/>
        <v>0.9035189169</v>
      </c>
      <c r="BC66" s="392">
        <v>1.34557235421166</v>
      </c>
      <c r="BD66" s="382">
        <f t="shared" si="27"/>
        <v>-0.2169723137</v>
      </c>
      <c r="BE66" s="383">
        <v>1.0</v>
      </c>
      <c r="BF66" s="383">
        <f t="shared" si="28"/>
        <v>0.04319654428</v>
      </c>
      <c r="BG66" s="382">
        <f t="shared" si="29"/>
        <v>-1.184530903</v>
      </c>
      <c r="BH66" s="395">
        <f t="shared" si="30"/>
        <v>-0.8018900228</v>
      </c>
      <c r="BI66" s="382" t="s">
        <v>206</v>
      </c>
      <c r="BJ66" s="382" t="s">
        <v>136</v>
      </c>
      <c r="BK66" s="382" t="str">
        <f>Equip.!J83</f>
        <v>Centro</v>
      </c>
      <c r="BL66" s="394">
        <v>23150.0</v>
      </c>
      <c r="BM66" s="392">
        <v>1.0</v>
      </c>
      <c r="BN66" s="396">
        <f t="shared" si="64"/>
        <v>4.319654428</v>
      </c>
      <c r="BO66" s="397">
        <f t="shared" si="31"/>
        <v>4.865641191</v>
      </c>
      <c r="BP66" s="398">
        <f t="shared" si="32"/>
        <v>-0.7516955639</v>
      </c>
      <c r="BQ66" s="396">
        <v>0.0</v>
      </c>
      <c r="BR66" s="396">
        <f t="shared" si="33"/>
        <v>0</v>
      </c>
      <c r="BS66" s="397">
        <f t="shared" si="34"/>
        <v>1.174465115</v>
      </c>
      <c r="BT66" s="398">
        <f t="shared" si="35"/>
        <v>-0.61228383</v>
      </c>
      <c r="BU66" s="396">
        <v>1.0</v>
      </c>
      <c r="BV66" s="396">
        <f t="shared" si="36"/>
        <v>4.319654428</v>
      </c>
      <c r="BW66" s="399">
        <f t="shared" si="37"/>
        <v>2.432820595</v>
      </c>
      <c r="BX66" s="398">
        <f t="shared" si="38"/>
        <v>-0.3206309779</v>
      </c>
      <c r="BY66" s="396">
        <v>0.0</v>
      </c>
      <c r="BZ66" s="396">
        <f t="shared" si="39"/>
        <v>0</v>
      </c>
      <c r="CA66" s="397">
        <f t="shared" si="40"/>
        <v>3.691176076</v>
      </c>
      <c r="CB66" s="398">
        <f t="shared" si="41"/>
        <v>-0.2297021468</v>
      </c>
      <c r="CC66" s="400">
        <v>0.0</v>
      </c>
      <c r="CD66" s="396">
        <f t="shared" si="42"/>
        <v>0</v>
      </c>
      <c r="CE66" s="397">
        <f t="shared" si="43"/>
        <v>1.174465115</v>
      </c>
      <c r="CF66" s="398">
        <f t="shared" si="44"/>
        <v>-0.61228383</v>
      </c>
      <c r="CG66" s="392">
        <v>0.0</v>
      </c>
      <c r="CH66" s="396">
        <f t="shared" si="45"/>
        <v>0</v>
      </c>
      <c r="CI66" s="397">
        <f t="shared" si="46"/>
        <v>1.845588038</v>
      </c>
      <c r="CJ66" s="398">
        <f t="shared" si="47"/>
        <v>-0.4737144586</v>
      </c>
      <c r="CK66" s="392">
        <v>0.0</v>
      </c>
      <c r="CL66" s="396">
        <f t="shared" si="48"/>
        <v>0</v>
      </c>
      <c r="CM66" s="397">
        <f t="shared" si="49"/>
        <v>1.593916942</v>
      </c>
      <c r="CN66" s="398">
        <f t="shared" si="50"/>
        <v>-0.9908582205</v>
      </c>
      <c r="CO66" s="401">
        <v>2.0</v>
      </c>
      <c r="CP66" s="402">
        <f t="shared" si="51"/>
        <v>8.639308855</v>
      </c>
      <c r="CQ66" s="403">
        <f t="shared" si="52"/>
        <v>26.34157472</v>
      </c>
      <c r="CR66" s="398">
        <f t="shared" si="53"/>
        <v>-1.119217761</v>
      </c>
      <c r="CS66" s="404">
        <f t="shared" si="54"/>
        <v>-0.6607288884</v>
      </c>
      <c r="CT66" s="396">
        <v>3.544166</v>
      </c>
      <c r="CU66" s="396">
        <v>15.3557423</v>
      </c>
      <c r="CV66" s="405">
        <f t="shared" si="55"/>
        <v>9.44995415</v>
      </c>
      <c r="CW66" s="382" t="s">
        <v>206</v>
      </c>
      <c r="CX66" s="382" t="s">
        <v>136</v>
      </c>
      <c r="CY66" s="406" t="s">
        <v>138</v>
      </c>
      <c r="CZ66" s="394">
        <v>23150.0</v>
      </c>
      <c r="DA66" s="396">
        <v>4.0</v>
      </c>
      <c r="DB66" s="400">
        <f t="shared" si="56"/>
        <v>17.27861771</v>
      </c>
      <c r="DC66" s="398">
        <f t="shared" si="57"/>
        <v>0.8440945844</v>
      </c>
      <c r="DD66" s="396">
        <v>81.51145095</v>
      </c>
      <c r="DE66" s="398">
        <f t="shared" si="58"/>
        <v>-0.9114742323</v>
      </c>
      <c r="DF66" s="400">
        <v>81.51145095</v>
      </c>
      <c r="DG66" s="398">
        <f t="shared" si="59"/>
        <v>-0.628220699</v>
      </c>
      <c r="DH66" s="407">
        <f t="shared" si="60"/>
        <v>-0.6226159373</v>
      </c>
      <c r="DI66" s="396">
        <v>1742.17</v>
      </c>
      <c r="DJ66" s="398">
        <f t="shared" si="61"/>
        <v>1742.17</v>
      </c>
      <c r="DK66" s="388">
        <f t="shared" si="62"/>
        <v>1742.17</v>
      </c>
    </row>
    <row r="67">
      <c r="A67" s="381" t="s">
        <v>207</v>
      </c>
      <c r="B67" s="382" t="s">
        <v>148</v>
      </c>
      <c r="C67" s="382" t="s">
        <v>148</v>
      </c>
      <c r="D67" s="382" t="str">
        <f>Neces.!I81</f>
        <v>Centro Sul</v>
      </c>
      <c r="E67" s="383">
        <v>643.998525908067</v>
      </c>
      <c r="F67" s="384">
        <f t="shared" si="1"/>
        <v>0.2251751628</v>
      </c>
      <c r="G67" s="385">
        <f t="shared" si="69"/>
        <v>42096.80094</v>
      </c>
      <c r="H67" s="385">
        <v>37601.0</v>
      </c>
      <c r="I67" s="383">
        <f t="shared" si="2"/>
        <v>4.575199395</v>
      </c>
      <c r="J67" s="386">
        <f t="shared" si="3"/>
        <v>-0.8654545054</v>
      </c>
      <c r="K67" s="383">
        <v>0.082648345</v>
      </c>
      <c r="L67" s="386">
        <f t="shared" si="66"/>
        <v>-0.1708978115</v>
      </c>
      <c r="M67" s="383">
        <v>0.244996877</v>
      </c>
      <c r="N67" s="386">
        <f t="shared" si="5"/>
        <v>-0.1736714203</v>
      </c>
      <c r="O67" s="383">
        <f t="shared" si="6"/>
        <v>0.9456188622</v>
      </c>
      <c r="P67" s="387">
        <f t="shared" si="7"/>
        <v>0</v>
      </c>
      <c r="Q67" s="387">
        <f t="shared" si="8"/>
        <v>-0.2205145505</v>
      </c>
      <c r="R67" s="383">
        <v>1324.43286082817</v>
      </c>
      <c r="S67" s="386">
        <f t="shared" si="9"/>
        <v>-0.37736639</v>
      </c>
      <c r="T67" s="383">
        <v>7.22321214861307</v>
      </c>
      <c r="U67" s="386">
        <f t="shared" si="10"/>
        <v>-1.206680407</v>
      </c>
      <c r="V67" s="383">
        <v>8.35616074040584</v>
      </c>
      <c r="W67" s="386">
        <f t="shared" si="11"/>
        <v>0.8412829478</v>
      </c>
      <c r="X67" s="383">
        <v>22.4621685593468</v>
      </c>
      <c r="Y67" s="383">
        <f t="shared" si="12"/>
        <v>77.53783144</v>
      </c>
      <c r="Z67" s="386">
        <f t="shared" si="13"/>
        <v>-0.562119132</v>
      </c>
      <c r="AA67" s="388">
        <f t="shared" si="14"/>
        <v>-0.2322886764</v>
      </c>
      <c r="AB67" s="389" t="s">
        <v>207</v>
      </c>
      <c r="AC67" s="389" t="s">
        <v>148</v>
      </c>
      <c r="AD67" s="390">
        <v>37601.0</v>
      </c>
      <c r="AE67" s="391" t="s">
        <v>143</v>
      </c>
      <c r="AF67" s="383">
        <v>13.2975186830138</v>
      </c>
      <c r="AG67" s="392">
        <f t="shared" si="15"/>
        <v>71.01496777</v>
      </c>
      <c r="AH67" s="382">
        <f t="shared" si="16"/>
        <v>71.01496777</v>
      </c>
      <c r="AI67" s="383">
        <v>0.0</v>
      </c>
      <c r="AJ67" s="392">
        <f t="shared" si="17"/>
        <v>12.66350824</v>
      </c>
      <c r="AK67" s="382">
        <f t="shared" si="18"/>
        <v>12.66350824</v>
      </c>
      <c r="AL67" s="392">
        <v>0.0</v>
      </c>
      <c r="AM67" s="392">
        <f t="shared" si="19"/>
        <v>18.37450215</v>
      </c>
      <c r="AN67" s="382">
        <f t="shared" si="20"/>
        <v>18.37450215</v>
      </c>
      <c r="AO67" s="383">
        <v>138.294194303343</v>
      </c>
      <c r="AP67" s="392">
        <f t="shared" si="21"/>
        <v>157.9213969</v>
      </c>
      <c r="AQ67" s="382">
        <f t="shared" si="22"/>
        <v>157.9213969</v>
      </c>
      <c r="AR67" s="393">
        <f t="shared" si="23"/>
        <v>69.6244649</v>
      </c>
      <c r="AS67" s="382" t="s">
        <v>207</v>
      </c>
      <c r="AT67" s="382" t="s">
        <v>148</v>
      </c>
      <c r="AU67" s="382" t="str">
        <f>RH!I81</f>
        <v>Centro Sul</v>
      </c>
      <c r="AV67" s="394">
        <v>16807.0</v>
      </c>
      <c r="AW67" s="392">
        <v>84.106805670062</v>
      </c>
      <c r="AX67" s="382">
        <f t="shared" si="24"/>
        <v>-1.142498378</v>
      </c>
      <c r="AY67" s="383">
        <v>91.75</v>
      </c>
      <c r="AZ67" s="382">
        <f t="shared" si="25"/>
        <v>-0.06139045227</v>
      </c>
      <c r="BA67" s="383">
        <v>2.03</v>
      </c>
      <c r="BB67" s="382">
        <f t="shared" si="26"/>
        <v>0.639058026</v>
      </c>
      <c r="BC67" s="392">
        <v>1.12895933618787</v>
      </c>
      <c r="BD67" s="382">
        <f t="shared" si="27"/>
        <v>-0.5710871721</v>
      </c>
      <c r="BE67" s="383">
        <v>5.0</v>
      </c>
      <c r="BF67" s="383">
        <f t="shared" si="28"/>
        <v>0.1329751868</v>
      </c>
      <c r="BG67" s="382">
        <f t="shared" si="29"/>
        <v>-0.9517510005</v>
      </c>
      <c r="BH67" s="395">
        <f t="shared" si="30"/>
        <v>-0.3094225646</v>
      </c>
      <c r="BI67" s="382" t="s">
        <v>207</v>
      </c>
      <c r="BJ67" s="382" t="s">
        <v>148</v>
      </c>
      <c r="BK67" s="382" t="str">
        <f>Equip.!J84</f>
        <v>Centro Sul</v>
      </c>
      <c r="BL67" s="394">
        <v>37601.0</v>
      </c>
      <c r="BM67" s="392">
        <v>1.0</v>
      </c>
      <c r="BN67" s="396">
        <f t="shared" si="64"/>
        <v>2.659503737</v>
      </c>
      <c r="BO67" s="397">
        <f t="shared" si="31"/>
        <v>5.462689828</v>
      </c>
      <c r="BP67" s="398">
        <f t="shared" si="32"/>
        <v>-0.2909355017</v>
      </c>
      <c r="BQ67" s="396">
        <v>0.0</v>
      </c>
      <c r="BR67" s="396">
        <f t="shared" si="33"/>
        <v>0</v>
      </c>
      <c r="BS67" s="397">
        <f t="shared" si="34"/>
        <v>1.241520416</v>
      </c>
      <c r="BT67" s="398">
        <f t="shared" si="35"/>
        <v>-0.49503649</v>
      </c>
      <c r="BU67" s="396">
        <v>0.0</v>
      </c>
      <c r="BV67" s="396">
        <f t="shared" si="36"/>
        <v>0</v>
      </c>
      <c r="BW67" s="399">
        <f t="shared" si="37"/>
        <v>2.234736748</v>
      </c>
      <c r="BX67" s="398">
        <f t="shared" si="38"/>
        <v>-0.4154147741</v>
      </c>
      <c r="BY67" s="396">
        <v>1.0</v>
      </c>
      <c r="BZ67" s="396">
        <f t="shared" si="39"/>
        <v>2.659503737</v>
      </c>
      <c r="CA67" s="397">
        <f t="shared" si="40"/>
        <v>1.738128582</v>
      </c>
      <c r="CB67" s="398">
        <f t="shared" si="41"/>
        <v>-0.7862777945</v>
      </c>
      <c r="CC67" s="400">
        <v>0.0</v>
      </c>
      <c r="CD67" s="396">
        <f t="shared" si="42"/>
        <v>0</v>
      </c>
      <c r="CE67" s="397">
        <f t="shared" si="43"/>
        <v>1.241520416</v>
      </c>
      <c r="CF67" s="398">
        <f t="shared" si="44"/>
        <v>-0.49503649</v>
      </c>
      <c r="CG67" s="392">
        <v>0.0</v>
      </c>
      <c r="CH67" s="396">
        <f t="shared" si="45"/>
        <v>0</v>
      </c>
      <c r="CI67" s="397">
        <f t="shared" si="46"/>
        <v>2.483040831</v>
      </c>
      <c r="CJ67" s="398">
        <f t="shared" si="47"/>
        <v>-0.1580641602</v>
      </c>
      <c r="CK67" s="392">
        <v>0.0</v>
      </c>
      <c r="CL67" s="396">
        <f t="shared" si="48"/>
        <v>0</v>
      </c>
      <c r="CM67" s="397">
        <f t="shared" si="49"/>
        <v>6.952514327</v>
      </c>
      <c r="CN67" s="398">
        <f t="shared" si="50"/>
        <v>0.8079255282</v>
      </c>
      <c r="CO67" s="401">
        <v>10.0</v>
      </c>
      <c r="CP67" s="402">
        <f t="shared" si="51"/>
        <v>26.59503737</v>
      </c>
      <c r="CQ67" s="403">
        <f t="shared" si="52"/>
        <v>40.22526146</v>
      </c>
      <c r="CR67" s="398">
        <f t="shared" si="53"/>
        <v>0.2941921253</v>
      </c>
      <c r="CS67" s="404">
        <f t="shared" si="54"/>
        <v>-0.1160368198</v>
      </c>
      <c r="CT67" s="396">
        <v>15.35039</v>
      </c>
      <c r="CU67" s="396">
        <v>33.495702</v>
      </c>
      <c r="CV67" s="405">
        <f t="shared" si="55"/>
        <v>24.423046</v>
      </c>
      <c r="CW67" s="382" t="s">
        <v>207</v>
      </c>
      <c r="CX67" s="382" t="s">
        <v>148</v>
      </c>
      <c r="CY67" s="406" t="s">
        <v>143</v>
      </c>
      <c r="CZ67" s="394">
        <v>37601.0</v>
      </c>
      <c r="DA67" s="396">
        <v>13.0</v>
      </c>
      <c r="DB67" s="400">
        <f t="shared" si="56"/>
        <v>34.57354858</v>
      </c>
      <c r="DC67" s="398">
        <f t="shared" si="57"/>
        <v>0.1942616779</v>
      </c>
      <c r="DD67" s="396">
        <v>92.39354817</v>
      </c>
      <c r="DE67" s="398">
        <f t="shared" si="58"/>
        <v>-0.7913783964</v>
      </c>
      <c r="DF67" s="400">
        <v>57.56729766</v>
      </c>
      <c r="DG67" s="398">
        <f t="shared" si="59"/>
        <v>-0.8963759635</v>
      </c>
      <c r="DH67" s="407">
        <f t="shared" si="60"/>
        <v>-0.7348134158</v>
      </c>
      <c r="DI67" s="396">
        <v>1310.54</v>
      </c>
      <c r="DJ67" s="398">
        <f t="shared" si="61"/>
        <v>1310.54</v>
      </c>
      <c r="DK67" s="388">
        <f t="shared" si="62"/>
        <v>1310.54</v>
      </c>
    </row>
    <row r="68">
      <c r="A68" s="381" t="s">
        <v>208</v>
      </c>
      <c r="B68" s="382" t="s">
        <v>136</v>
      </c>
      <c r="C68" s="382" t="s">
        <v>136</v>
      </c>
      <c r="D68" s="382" t="str">
        <f>Neces.!I82</f>
        <v>Norte</v>
      </c>
      <c r="E68" s="383">
        <v>667.078839531957</v>
      </c>
      <c r="F68" s="384">
        <f t="shared" si="1"/>
        <v>0.4395988036</v>
      </c>
      <c r="G68" s="385">
        <f t="shared" si="69"/>
        <v>5419.818977</v>
      </c>
      <c r="H68" s="385">
        <v>4841.0</v>
      </c>
      <c r="I68" s="383">
        <f t="shared" si="2"/>
        <v>3.684935083</v>
      </c>
      <c r="J68" s="386">
        <f t="shared" si="3"/>
        <v>1.243808432</v>
      </c>
      <c r="K68" s="383">
        <v>0.074158088</v>
      </c>
      <c r="L68" s="386">
        <f t="shared" si="66"/>
        <v>-0.6727189592</v>
      </c>
      <c r="M68" s="383">
        <v>0.27848543</v>
      </c>
      <c r="N68" s="386">
        <f t="shared" si="5"/>
        <v>1.254254017</v>
      </c>
      <c r="O68" s="383">
        <f t="shared" si="6"/>
        <v>0.9456188622</v>
      </c>
      <c r="P68" s="387">
        <f t="shared" si="7"/>
        <v>0</v>
      </c>
      <c r="Q68" s="387">
        <f t="shared" si="8"/>
        <v>-0.2205145505</v>
      </c>
      <c r="R68" s="383">
        <v>2065.68890725057</v>
      </c>
      <c r="S68" s="386">
        <f t="shared" si="9"/>
        <v>0.57230709</v>
      </c>
      <c r="T68" s="383">
        <v>13.4269778971287</v>
      </c>
      <c r="U68" s="386">
        <f t="shared" si="10"/>
        <v>1.530033879</v>
      </c>
      <c r="V68" s="383">
        <v>6.5482338359843</v>
      </c>
      <c r="W68" s="386">
        <f t="shared" si="11"/>
        <v>-0.9389436114</v>
      </c>
      <c r="X68" s="383">
        <v>14.583763685189</v>
      </c>
      <c r="Y68" s="383">
        <f t="shared" si="12"/>
        <v>85.41623631</v>
      </c>
      <c r="Z68" s="386">
        <f t="shared" si="13"/>
        <v>0.253999531</v>
      </c>
      <c r="AA68" s="388">
        <f t="shared" si="14"/>
        <v>0.338536375</v>
      </c>
      <c r="AB68" s="389" t="s">
        <v>208</v>
      </c>
      <c r="AC68" s="389" t="s">
        <v>136</v>
      </c>
      <c r="AD68" s="390">
        <v>4841.0</v>
      </c>
      <c r="AE68" s="391" t="s">
        <v>141</v>
      </c>
      <c r="AF68" s="383">
        <v>289.19644701508</v>
      </c>
      <c r="AG68" s="392">
        <f t="shared" si="15"/>
        <v>93.70553811</v>
      </c>
      <c r="AH68" s="382">
        <f t="shared" si="16"/>
        <v>93.70553811</v>
      </c>
      <c r="AI68" s="383">
        <v>0.0</v>
      </c>
      <c r="AJ68" s="392">
        <f t="shared" si="17"/>
        <v>18.12031892</v>
      </c>
      <c r="AK68" s="382">
        <f t="shared" si="18"/>
        <v>18.12031892</v>
      </c>
      <c r="AL68" s="392">
        <v>0.0</v>
      </c>
      <c r="AM68" s="392">
        <f t="shared" si="19"/>
        <v>21.14037207</v>
      </c>
      <c r="AN68" s="382">
        <f t="shared" si="20"/>
        <v>21.14037207</v>
      </c>
      <c r="AO68" s="383">
        <v>185.912001652551</v>
      </c>
      <c r="AP68" s="392">
        <f t="shared" si="21"/>
        <v>171.2202357</v>
      </c>
      <c r="AQ68" s="382">
        <f t="shared" si="22"/>
        <v>171.2202357</v>
      </c>
      <c r="AR68" s="393">
        <f t="shared" si="23"/>
        <v>80.07335374</v>
      </c>
      <c r="AS68" s="382" t="s">
        <v>208</v>
      </c>
      <c r="AT68" s="382" t="s">
        <v>136</v>
      </c>
      <c r="AU68" s="382" t="str">
        <f>RH!I82</f>
        <v>Norte</v>
      </c>
      <c r="AV68" s="394">
        <v>2797.4</v>
      </c>
      <c r="AW68" s="392">
        <v>100.0</v>
      </c>
      <c r="AX68" s="382">
        <f t="shared" si="24"/>
        <v>0.5453197569</v>
      </c>
      <c r="AY68" s="383">
        <v>100.0</v>
      </c>
      <c r="AZ68" s="382">
        <f t="shared" si="25"/>
        <v>0.5821872744</v>
      </c>
      <c r="BA68" s="383">
        <v>1.09</v>
      </c>
      <c r="BB68" s="382">
        <f t="shared" si="26"/>
        <v>-0.6039081608</v>
      </c>
      <c r="BC68" s="392">
        <v>1.34269778971287</v>
      </c>
      <c r="BD68" s="382">
        <f t="shared" si="27"/>
        <v>-0.2216715973</v>
      </c>
      <c r="BE68" s="383">
        <v>1.0</v>
      </c>
      <c r="BF68" s="383">
        <f t="shared" si="28"/>
        <v>0.2065688907</v>
      </c>
      <c r="BG68" s="382">
        <f t="shared" si="29"/>
        <v>-0.7609357385</v>
      </c>
      <c r="BH68" s="395">
        <f t="shared" si="30"/>
        <v>-0.1564848225</v>
      </c>
      <c r="BI68" s="382" t="s">
        <v>208</v>
      </c>
      <c r="BJ68" s="382" t="s">
        <v>136</v>
      </c>
      <c r="BK68" s="382" t="str">
        <f>Equip.!J85</f>
        <v>Norte</v>
      </c>
      <c r="BL68" s="394">
        <v>4841.0</v>
      </c>
      <c r="BM68" s="392">
        <v>1.0</v>
      </c>
      <c r="BN68" s="396">
        <f t="shared" si="64"/>
        <v>20.65688907</v>
      </c>
      <c r="BO68" s="397">
        <f t="shared" si="31"/>
        <v>4.865641191</v>
      </c>
      <c r="BP68" s="398">
        <f t="shared" si="32"/>
        <v>-0.7516955639</v>
      </c>
      <c r="BQ68" s="396">
        <v>0.0</v>
      </c>
      <c r="BR68" s="396">
        <f t="shared" si="33"/>
        <v>0</v>
      </c>
      <c r="BS68" s="397">
        <f t="shared" si="34"/>
        <v>1.174465115</v>
      </c>
      <c r="BT68" s="398">
        <f t="shared" si="35"/>
        <v>-0.61228383</v>
      </c>
      <c r="BU68" s="396">
        <v>0.0</v>
      </c>
      <c r="BV68" s="396">
        <f t="shared" si="36"/>
        <v>0</v>
      </c>
      <c r="BW68" s="399">
        <f t="shared" si="37"/>
        <v>2.432820595</v>
      </c>
      <c r="BX68" s="398">
        <f t="shared" si="38"/>
        <v>-0.3206309779</v>
      </c>
      <c r="BY68" s="396">
        <v>0.0</v>
      </c>
      <c r="BZ68" s="396">
        <f t="shared" si="39"/>
        <v>0</v>
      </c>
      <c r="CA68" s="397">
        <f t="shared" si="40"/>
        <v>3.691176076</v>
      </c>
      <c r="CB68" s="398">
        <f t="shared" si="41"/>
        <v>-0.2297021468</v>
      </c>
      <c r="CC68" s="400">
        <v>0.0</v>
      </c>
      <c r="CD68" s="396">
        <f t="shared" si="42"/>
        <v>0</v>
      </c>
      <c r="CE68" s="397">
        <f t="shared" si="43"/>
        <v>1.174465115</v>
      </c>
      <c r="CF68" s="398">
        <f t="shared" si="44"/>
        <v>-0.61228383</v>
      </c>
      <c r="CG68" s="392">
        <v>0.0</v>
      </c>
      <c r="CH68" s="396">
        <f t="shared" si="45"/>
        <v>0</v>
      </c>
      <c r="CI68" s="397">
        <f t="shared" si="46"/>
        <v>1.845588038</v>
      </c>
      <c r="CJ68" s="398">
        <f t="shared" si="47"/>
        <v>-0.4737144586</v>
      </c>
      <c r="CK68" s="392">
        <v>0.0</v>
      </c>
      <c r="CL68" s="396">
        <f t="shared" si="48"/>
        <v>0</v>
      </c>
      <c r="CM68" s="397">
        <f t="shared" si="49"/>
        <v>1.593916942</v>
      </c>
      <c r="CN68" s="398">
        <f t="shared" si="50"/>
        <v>-0.9908582205</v>
      </c>
      <c r="CO68" s="401">
        <v>4.0</v>
      </c>
      <c r="CP68" s="402">
        <f t="shared" si="51"/>
        <v>82.62755629</v>
      </c>
      <c r="CQ68" s="403">
        <f t="shared" si="52"/>
        <v>26.34157472</v>
      </c>
      <c r="CR68" s="398">
        <f t="shared" si="53"/>
        <v>-1.119217761</v>
      </c>
      <c r="CS68" s="404">
        <f t="shared" si="54"/>
        <v>-0.6607288884</v>
      </c>
      <c r="CT68" s="396">
        <v>3.544166</v>
      </c>
      <c r="CU68" s="396">
        <v>15.3557423</v>
      </c>
      <c r="CV68" s="405">
        <f t="shared" si="55"/>
        <v>9.44995415</v>
      </c>
      <c r="CW68" s="382" t="s">
        <v>208</v>
      </c>
      <c r="CX68" s="382" t="s">
        <v>136</v>
      </c>
      <c r="CY68" s="406" t="s">
        <v>141</v>
      </c>
      <c r="CZ68" s="394">
        <v>4841.0</v>
      </c>
      <c r="DA68" s="396">
        <v>2.0</v>
      </c>
      <c r="DB68" s="400">
        <f t="shared" si="56"/>
        <v>41.31377815</v>
      </c>
      <c r="DC68" s="398">
        <f t="shared" si="57"/>
        <v>-0.05899304774</v>
      </c>
      <c r="DD68" s="396">
        <v>178.5713271</v>
      </c>
      <c r="DE68" s="398">
        <f t="shared" si="58"/>
        <v>0.1596875781</v>
      </c>
      <c r="DF68" s="400">
        <v>178.5713271</v>
      </c>
      <c r="DG68" s="398">
        <f t="shared" si="59"/>
        <v>0.4587718729</v>
      </c>
      <c r="DH68" s="407">
        <f t="shared" si="60"/>
        <v>0.2574532334</v>
      </c>
      <c r="DI68" s="396">
        <v>1453.31</v>
      </c>
      <c r="DJ68" s="398">
        <f t="shared" si="61"/>
        <v>1453.31</v>
      </c>
      <c r="DK68" s="388">
        <f t="shared" si="62"/>
        <v>1453.31</v>
      </c>
    </row>
    <row r="69">
      <c r="A69" s="381" t="s">
        <v>209</v>
      </c>
      <c r="B69" s="382" t="s">
        <v>140</v>
      </c>
      <c r="C69" s="382" t="s">
        <v>136</v>
      </c>
      <c r="D69" s="382" t="str">
        <f>Neces.!I83</f>
        <v>Norte</v>
      </c>
      <c r="E69" s="383">
        <v>622.511247729218</v>
      </c>
      <c r="F69" s="384">
        <f t="shared" si="1"/>
        <v>0.02555134082</v>
      </c>
      <c r="G69" s="385">
        <f t="shared" si="69"/>
        <v>22187.55887</v>
      </c>
      <c r="H69" s="385">
        <v>19818.0</v>
      </c>
      <c r="I69" s="383">
        <f t="shared" si="2"/>
        <v>4.297059824</v>
      </c>
      <c r="J69" s="386">
        <f t="shared" si="3"/>
        <v>-0.2064710097</v>
      </c>
      <c r="K69" s="383">
        <v>0.088541667</v>
      </c>
      <c r="L69" s="386">
        <f t="shared" si="66"/>
        <v>0.1774301143</v>
      </c>
      <c r="M69" s="383">
        <v>0.2273691</v>
      </c>
      <c r="N69" s="386">
        <f t="shared" si="5"/>
        <v>-0.925305902</v>
      </c>
      <c r="O69" s="383">
        <f t="shared" si="6"/>
        <v>0.9456188622</v>
      </c>
      <c r="P69" s="387">
        <f t="shared" si="7"/>
        <v>0</v>
      </c>
      <c r="Q69" s="387">
        <f t="shared" si="8"/>
        <v>-0.2205145505</v>
      </c>
      <c r="R69" s="383">
        <v>1599.55595922898</v>
      </c>
      <c r="S69" s="386">
        <f t="shared" si="9"/>
        <v>-0.02488749751</v>
      </c>
      <c r="T69" s="383">
        <v>11.9235038853567</v>
      </c>
      <c r="U69" s="386">
        <f t="shared" si="10"/>
        <v>0.866794973</v>
      </c>
      <c r="V69" s="383">
        <v>7.32667272176809</v>
      </c>
      <c r="W69" s="386">
        <f t="shared" si="11"/>
        <v>-0.1724316602</v>
      </c>
      <c r="X69" s="383">
        <v>17.4286002623877</v>
      </c>
      <c r="Y69" s="383">
        <f t="shared" si="12"/>
        <v>82.57139974</v>
      </c>
      <c r="Z69" s="386">
        <f t="shared" si="13"/>
        <v>-0.040695177</v>
      </c>
      <c r="AA69" s="388">
        <f t="shared" si="14"/>
        <v>-0.1062674235</v>
      </c>
      <c r="AB69" s="389" t="s">
        <v>209</v>
      </c>
      <c r="AC69" s="389" t="s">
        <v>140</v>
      </c>
      <c r="AD69" s="390">
        <v>19818.0</v>
      </c>
      <c r="AE69" s="391" t="s">
        <v>141</v>
      </c>
      <c r="AF69" s="383">
        <v>0.0</v>
      </c>
      <c r="AG69" s="392">
        <f t="shared" si="15"/>
        <v>51.30638893</v>
      </c>
      <c r="AH69" s="382">
        <f t="shared" si="16"/>
        <v>51.30638893</v>
      </c>
      <c r="AI69" s="383">
        <v>0.0</v>
      </c>
      <c r="AJ69" s="392">
        <f t="shared" si="17"/>
        <v>0</v>
      </c>
      <c r="AK69" s="382">
        <f t="shared" si="18"/>
        <v>0</v>
      </c>
      <c r="AL69" s="392">
        <v>0.0</v>
      </c>
      <c r="AM69" s="392">
        <f t="shared" si="19"/>
        <v>12.82659723</v>
      </c>
      <c r="AN69" s="382">
        <f t="shared" si="20"/>
        <v>12.82659723</v>
      </c>
      <c r="AO69" s="383">
        <v>141.285699868806</v>
      </c>
      <c r="AP69" s="392">
        <f t="shared" si="21"/>
        <v>197.5295974</v>
      </c>
      <c r="AQ69" s="382">
        <f t="shared" si="22"/>
        <v>197.5295974</v>
      </c>
      <c r="AR69" s="393">
        <f t="shared" si="23"/>
        <v>73.36813617</v>
      </c>
      <c r="AS69" s="382" t="s">
        <v>209</v>
      </c>
      <c r="AT69" s="382" t="s">
        <v>140</v>
      </c>
      <c r="AU69" s="382" t="str">
        <f>RH!I83</f>
        <v>Norte</v>
      </c>
      <c r="AV69" s="394">
        <v>9524.0</v>
      </c>
      <c r="AW69" s="392">
        <v>100.0</v>
      </c>
      <c r="AX69" s="382">
        <f t="shared" si="24"/>
        <v>0.5453197569</v>
      </c>
      <c r="AY69" s="383">
        <v>100.0</v>
      </c>
      <c r="AZ69" s="382">
        <f t="shared" si="25"/>
        <v>0.5821872744</v>
      </c>
      <c r="BA69" s="383">
        <v>1.29</v>
      </c>
      <c r="BB69" s="382">
        <f t="shared" si="26"/>
        <v>-0.33944727</v>
      </c>
      <c r="BC69" s="392">
        <v>1.47593097184378</v>
      </c>
      <c r="BD69" s="382">
        <f t="shared" si="27"/>
        <v>-0.003864515132</v>
      </c>
      <c r="BE69" s="383">
        <v>14.0</v>
      </c>
      <c r="BF69" s="383">
        <f t="shared" si="28"/>
        <v>0.7064284993</v>
      </c>
      <c r="BG69" s="382">
        <f t="shared" si="29"/>
        <v>0.5351104873</v>
      </c>
      <c r="BH69" s="395">
        <f t="shared" si="30"/>
        <v>0.117800192</v>
      </c>
      <c r="BI69" s="382" t="s">
        <v>209</v>
      </c>
      <c r="BJ69" s="382" t="s">
        <v>140</v>
      </c>
      <c r="BK69" s="382" t="str">
        <f>Equip.!J86</f>
        <v>Norte</v>
      </c>
      <c r="BL69" s="394">
        <v>19818.0</v>
      </c>
      <c r="BM69" s="392">
        <v>1.0</v>
      </c>
      <c r="BN69" s="396">
        <f t="shared" si="64"/>
        <v>5.045917852</v>
      </c>
      <c r="BO69" s="397">
        <f t="shared" si="31"/>
        <v>6.413298616</v>
      </c>
      <c r="BP69" s="398">
        <f t="shared" si="32"/>
        <v>0.4426773675</v>
      </c>
      <c r="BQ69" s="396">
        <v>0.0</v>
      </c>
      <c r="BR69" s="396">
        <f t="shared" si="33"/>
        <v>0</v>
      </c>
      <c r="BS69" s="397">
        <f t="shared" si="34"/>
        <v>1.282659723</v>
      </c>
      <c r="BT69" s="398">
        <f t="shared" si="35"/>
        <v>-0.4231037069</v>
      </c>
      <c r="BU69" s="396">
        <v>0.0</v>
      </c>
      <c r="BV69" s="396">
        <f t="shared" si="36"/>
        <v>0</v>
      </c>
      <c r="BW69" s="399">
        <f t="shared" si="37"/>
        <v>2.565319446</v>
      </c>
      <c r="BX69" s="398">
        <f t="shared" si="38"/>
        <v>-0.257229826</v>
      </c>
      <c r="BY69" s="396">
        <v>3.0</v>
      </c>
      <c r="BZ69" s="396">
        <f t="shared" si="39"/>
        <v>15.13775356</v>
      </c>
      <c r="CA69" s="397">
        <f t="shared" si="40"/>
        <v>14.10925696</v>
      </c>
      <c r="CB69" s="398">
        <f t="shared" si="41"/>
        <v>2.739222127</v>
      </c>
      <c r="CC69" s="400">
        <v>0.0</v>
      </c>
      <c r="CD69" s="396">
        <f t="shared" si="42"/>
        <v>0</v>
      </c>
      <c r="CE69" s="397">
        <f t="shared" si="43"/>
        <v>1.282659723</v>
      </c>
      <c r="CF69" s="398">
        <f t="shared" si="44"/>
        <v>-0.4231037069</v>
      </c>
      <c r="CG69" s="392">
        <v>0.0</v>
      </c>
      <c r="CH69" s="396">
        <f t="shared" si="45"/>
        <v>0</v>
      </c>
      <c r="CI69" s="397">
        <f t="shared" si="46"/>
        <v>2.565319446</v>
      </c>
      <c r="CJ69" s="398">
        <f t="shared" si="47"/>
        <v>-0.117321897</v>
      </c>
      <c r="CK69" s="392">
        <v>0.0</v>
      </c>
      <c r="CL69" s="396">
        <f t="shared" si="48"/>
        <v>0</v>
      </c>
      <c r="CM69" s="397">
        <f t="shared" si="49"/>
        <v>5.130638893</v>
      </c>
      <c r="CN69" s="398">
        <f t="shared" si="50"/>
        <v>0.1963550579</v>
      </c>
      <c r="CO69" s="401">
        <v>8.0</v>
      </c>
      <c r="CP69" s="402">
        <f t="shared" si="51"/>
        <v>40.36734282</v>
      </c>
      <c r="CQ69" s="403">
        <f t="shared" si="52"/>
        <v>35.91447225</v>
      </c>
      <c r="CR69" s="398">
        <f t="shared" si="53"/>
        <v>-0.1446619202</v>
      </c>
      <c r="CS69" s="404">
        <f t="shared" si="54"/>
        <v>0.2897645475</v>
      </c>
      <c r="CT69" s="396">
        <v>23.93556</v>
      </c>
      <c r="CU69" s="396">
        <v>81.2796209</v>
      </c>
      <c r="CV69" s="405">
        <f t="shared" si="55"/>
        <v>52.60759045</v>
      </c>
      <c r="CW69" s="382" t="s">
        <v>209</v>
      </c>
      <c r="CX69" s="382" t="s">
        <v>140</v>
      </c>
      <c r="CY69" s="406" t="s">
        <v>141</v>
      </c>
      <c r="CZ69" s="394">
        <v>19818.0</v>
      </c>
      <c r="DA69" s="396">
        <v>9.0</v>
      </c>
      <c r="DB69" s="400">
        <f t="shared" si="56"/>
        <v>45.41326067</v>
      </c>
      <c r="DC69" s="398">
        <f t="shared" si="57"/>
        <v>-0.2130253863</v>
      </c>
      <c r="DD69" s="396">
        <v>246.8008013</v>
      </c>
      <c r="DE69" s="398">
        <f t="shared" si="58"/>
        <v>0.9126743942</v>
      </c>
      <c r="DF69" s="400">
        <v>246.8008013</v>
      </c>
      <c r="DG69" s="398">
        <f t="shared" si="59"/>
        <v>1.222887124</v>
      </c>
      <c r="DH69" s="407">
        <f t="shared" si="60"/>
        <v>0.9241895081</v>
      </c>
      <c r="DI69" s="396">
        <v>1390.81</v>
      </c>
      <c r="DJ69" s="398">
        <f t="shared" si="61"/>
        <v>1390.81</v>
      </c>
      <c r="DK69" s="388">
        <f t="shared" si="62"/>
        <v>1390.81</v>
      </c>
    </row>
    <row r="70">
      <c r="A70" s="381" t="s">
        <v>210</v>
      </c>
      <c r="B70" s="382" t="s">
        <v>136</v>
      </c>
      <c r="C70" s="382" t="s">
        <v>136</v>
      </c>
      <c r="D70" s="382" t="str">
        <f>Neces.!I84</f>
        <v>Centro</v>
      </c>
      <c r="E70" s="383">
        <v>622.145885328406</v>
      </c>
      <c r="F70" s="384">
        <f t="shared" si="1"/>
        <v>0.02215700496</v>
      </c>
      <c r="G70" s="385">
        <f t="shared" si="69"/>
        <v>5820.623603</v>
      </c>
      <c r="H70" s="385">
        <v>5199.0</v>
      </c>
      <c r="I70" s="383">
        <f t="shared" si="2"/>
        <v>3.715919817</v>
      </c>
      <c r="J70" s="386">
        <f t="shared" si="3"/>
        <v>1.170397702</v>
      </c>
      <c r="K70" s="383">
        <v>0.110261831</v>
      </c>
      <c r="L70" s="386">
        <f t="shared" si="66"/>
        <v>1.46121194</v>
      </c>
      <c r="M70" s="383">
        <v>0.305415515</v>
      </c>
      <c r="N70" s="386">
        <f t="shared" si="5"/>
        <v>2.402531561</v>
      </c>
      <c r="O70" s="383">
        <f t="shared" si="6"/>
        <v>0.9456188622</v>
      </c>
      <c r="P70" s="387">
        <f t="shared" si="7"/>
        <v>0</v>
      </c>
      <c r="Q70" s="387">
        <f t="shared" si="8"/>
        <v>-0.2205145505</v>
      </c>
      <c r="R70" s="383">
        <v>1134.83362185036</v>
      </c>
      <c r="S70" s="386">
        <f t="shared" si="9"/>
        <v>-0.6202748559</v>
      </c>
      <c r="T70" s="383">
        <v>10.9828813233314</v>
      </c>
      <c r="U70" s="386">
        <f t="shared" si="10"/>
        <v>0.4518510007</v>
      </c>
      <c r="V70" s="383">
        <v>7.61684939411425</v>
      </c>
      <c r="W70" s="386">
        <f t="shared" si="11"/>
        <v>0.1132990393</v>
      </c>
      <c r="X70" s="383">
        <v>7.32833237160992</v>
      </c>
      <c r="Y70" s="383">
        <f t="shared" si="12"/>
        <v>92.67166763</v>
      </c>
      <c r="Z70" s="386">
        <f t="shared" si="13"/>
        <v>1.005584782</v>
      </c>
      <c r="AA70" s="388">
        <f t="shared" si="14"/>
        <v>0.5305311058</v>
      </c>
      <c r="AB70" s="389" t="s">
        <v>210</v>
      </c>
      <c r="AC70" s="389" t="s">
        <v>136</v>
      </c>
      <c r="AD70" s="390">
        <v>5199.0</v>
      </c>
      <c r="AE70" s="391" t="s">
        <v>138</v>
      </c>
      <c r="AF70" s="383">
        <v>0.0</v>
      </c>
      <c r="AG70" s="392">
        <f t="shared" si="15"/>
        <v>93.70553811</v>
      </c>
      <c r="AH70" s="382">
        <f t="shared" si="16"/>
        <v>93.70553811</v>
      </c>
      <c r="AI70" s="383">
        <v>0.0</v>
      </c>
      <c r="AJ70" s="392">
        <f t="shared" si="17"/>
        <v>18.12031892</v>
      </c>
      <c r="AK70" s="382">
        <f t="shared" si="18"/>
        <v>18.12031892</v>
      </c>
      <c r="AL70" s="392">
        <v>0.0</v>
      </c>
      <c r="AM70" s="392">
        <f t="shared" si="19"/>
        <v>21.14037207</v>
      </c>
      <c r="AN70" s="382">
        <f t="shared" si="20"/>
        <v>21.14037207</v>
      </c>
      <c r="AO70" s="383">
        <v>134.641277168686</v>
      </c>
      <c r="AP70" s="392">
        <f t="shared" si="21"/>
        <v>171.2202357</v>
      </c>
      <c r="AQ70" s="382">
        <f t="shared" si="22"/>
        <v>171.2202357</v>
      </c>
      <c r="AR70" s="393">
        <f t="shared" si="23"/>
        <v>80.07335374</v>
      </c>
      <c r="AS70" s="382" t="s">
        <v>210</v>
      </c>
      <c r="AT70" s="382" t="s">
        <v>136</v>
      </c>
      <c r="AU70" s="382" t="str">
        <f>RH!I84</f>
        <v>Centro</v>
      </c>
      <c r="AV70" s="394">
        <v>2564.0</v>
      </c>
      <c r="AW70" s="392">
        <v>100.0</v>
      </c>
      <c r="AX70" s="382">
        <f t="shared" si="24"/>
        <v>0.5453197569</v>
      </c>
      <c r="AY70" s="383">
        <v>100.0</v>
      </c>
      <c r="AZ70" s="382">
        <f t="shared" si="25"/>
        <v>0.5821872744</v>
      </c>
      <c r="BA70" s="383">
        <v>1.67</v>
      </c>
      <c r="BB70" s="382">
        <f t="shared" si="26"/>
        <v>0.1630284226</v>
      </c>
      <c r="BC70" s="392">
        <v>1.73110213502597</v>
      </c>
      <c r="BD70" s="382">
        <f t="shared" si="27"/>
        <v>0.4132844685</v>
      </c>
      <c r="BE70" s="383">
        <v>5.0</v>
      </c>
      <c r="BF70" s="383">
        <f t="shared" si="28"/>
        <v>0.9617234083</v>
      </c>
      <c r="BG70" s="382">
        <f t="shared" si="29"/>
        <v>1.197044353</v>
      </c>
      <c r="BH70" s="395">
        <f t="shared" si="30"/>
        <v>0.4598809815</v>
      </c>
      <c r="BI70" s="382" t="s">
        <v>210</v>
      </c>
      <c r="BJ70" s="382" t="s">
        <v>136</v>
      </c>
      <c r="BK70" s="382" t="str">
        <f>Equip.!J87</f>
        <v>Centro</v>
      </c>
      <c r="BL70" s="394">
        <v>5199.0</v>
      </c>
      <c r="BM70" s="392">
        <v>0.0</v>
      </c>
      <c r="BN70" s="396">
        <f t="shared" si="64"/>
        <v>0</v>
      </c>
      <c r="BO70" s="397">
        <f t="shared" si="31"/>
        <v>4.865641191</v>
      </c>
      <c r="BP70" s="398">
        <f t="shared" si="32"/>
        <v>-0.7516955639</v>
      </c>
      <c r="BQ70" s="396">
        <v>0.0</v>
      </c>
      <c r="BR70" s="396">
        <f t="shared" si="33"/>
        <v>0</v>
      </c>
      <c r="BS70" s="397">
        <f t="shared" si="34"/>
        <v>1.174465115</v>
      </c>
      <c r="BT70" s="398">
        <f t="shared" si="35"/>
        <v>-0.61228383</v>
      </c>
      <c r="BU70" s="396">
        <v>0.0</v>
      </c>
      <c r="BV70" s="396">
        <f t="shared" si="36"/>
        <v>0</v>
      </c>
      <c r="BW70" s="399">
        <f t="shared" si="37"/>
        <v>2.432820595</v>
      </c>
      <c r="BX70" s="398">
        <f t="shared" si="38"/>
        <v>-0.3206309779</v>
      </c>
      <c r="BY70" s="396">
        <v>0.0</v>
      </c>
      <c r="BZ70" s="396">
        <f t="shared" si="39"/>
        <v>0</v>
      </c>
      <c r="CA70" s="397">
        <f t="shared" si="40"/>
        <v>3.691176076</v>
      </c>
      <c r="CB70" s="398">
        <f t="shared" si="41"/>
        <v>-0.2297021468</v>
      </c>
      <c r="CC70" s="400">
        <v>0.0</v>
      </c>
      <c r="CD70" s="396">
        <f t="shared" si="42"/>
        <v>0</v>
      </c>
      <c r="CE70" s="397">
        <f t="shared" si="43"/>
        <v>1.174465115</v>
      </c>
      <c r="CF70" s="398">
        <f t="shared" si="44"/>
        <v>-0.61228383</v>
      </c>
      <c r="CG70" s="392">
        <v>0.0</v>
      </c>
      <c r="CH70" s="396">
        <f t="shared" si="45"/>
        <v>0</v>
      </c>
      <c r="CI70" s="397">
        <f t="shared" si="46"/>
        <v>1.845588038</v>
      </c>
      <c r="CJ70" s="398">
        <f t="shared" si="47"/>
        <v>-0.4737144586</v>
      </c>
      <c r="CK70" s="392">
        <v>0.0</v>
      </c>
      <c r="CL70" s="396">
        <f t="shared" si="48"/>
        <v>0</v>
      </c>
      <c r="CM70" s="397">
        <f t="shared" si="49"/>
        <v>1.593916942</v>
      </c>
      <c r="CN70" s="398">
        <f t="shared" si="50"/>
        <v>-0.9908582205</v>
      </c>
      <c r="CO70" s="401">
        <v>0.0</v>
      </c>
      <c r="CP70" s="402">
        <f t="shared" si="51"/>
        <v>0</v>
      </c>
      <c r="CQ70" s="403">
        <f t="shared" si="52"/>
        <v>26.34157472</v>
      </c>
      <c r="CR70" s="398">
        <f t="shared" si="53"/>
        <v>-1.119217761</v>
      </c>
      <c r="CS70" s="404">
        <f t="shared" si="54"/>
        <v>-0.6607288884</v>
      </c>
      <c r="CT70" s="396">
        <v>3.544166</v>
      </c>
      <c r="CU70" s="396">
        <v>15.3557423</v>
      </c>
      <c r="CV70" s="405">
        <f t="shared" si="55"/>
        <v>9.44995415</v>
      </c>
      <c r="CW70" s="382" t="s">
        <v>210</v>
      </c>
      <c r="CX70" s="382" t="s">
        <v>136</v>
      </c>
      <c r="CY70" s="406" t="s">
        <v>138</v>
      </c>
      <c r="CZ70" s="394">
        <v>5199.0</v>
      </c>
      <c r="DA70" s="396">
        <v>0.0</v>
      </c>
      <c r="DB70" s="400">
        <f t="shared" si="56"/>
        <v>0</v>
      </c>
      <c r="DC70" s="398">
        <f t="shared" si="57"/>
        <v>1.493314547</v>
      </c>
      <c r="DD70" s="396">
        <v>115.1448625</v>
      </c>
      <c r="DE70" s="398">
        <f t="shared" si="58"/>
        <v>-0.5402927778</v>
      </c>
      <c r="DF70" s="400">
        <v>115.1448625</v>
      </c>
      <c r="DG70" s="398">
        <f t="shared" si="59"/>
        <v>-0.2515535326</v>
      </c>
      <c r="DH70" s="407">
        <f t="shared" si="60"/>
        <v>-0.2214363472</v>
      </c>
      <c r="DI70" s="396">
        <v>1678.32</v>
      </c>
      <c r="DJ70" s="398">
        <f t="shared" si="61"/>
        <v>1678.32</v>
      </c>
      <c r="DK70" s="388">
        <f t="shared" si="62"/>
        <v>1678.32</v>
      </c>
    </row>
    <row r="71">
      <c r="A71" s="381" t="s">
        <v>211</v>
      </c>
      <c r="B71" s="382" t="s">
        <v>134</v>
      </c>
      <c r="C71" s="382" t="s">
        <v>134</v>
      </c>
      <c r="D71" s="382" t="str">
        <f>Neces.!I85</f>
        <v>Leste</v>
      </c>
      <c r="E71" s="383">
        <v>483.986784370702</v>
      </c>
      <c r="F71" s="384">
        <f t="shared" si="1"/>
        <v>-1.261386101</v>
      </c>
      <c r="G71" s="385">
        <f t="shared" si="69"/>
        <v>7867.19024</v>
      </c>
      <c r="H71" s="385">
        <v>7027.0</v>
      </c>
      <c r="I71" s="383">
        <f t="shared" si="2"/>
        <v>3.846769954</v>
      </c>
      <c r="J71" s="386">
        <f t="shared" si="3"/>
        <v>0.860380398</v>
      </c>
      <c r="K71" s="383">
        <v>0.093771389</v>
      </c>
      <c r="L71" s="386">
        <f t="shared" si="66"/>
        <v>0.4865356098</v>
      </c>
      <c r="M71" s="383">
        <v>0.23613963</v>
      </c>
      <c r="N71" s="386">
        <f t="shared" si="5"/>
        <v>-0.5513374333</v>
      </c>
      <c r="O71" s="383">
        <f t="shared" si="6"/>
        <v>0.9456188622</v>
      </c>
      <c r="P71" s="387">
        <f t="shared" si="7"/>
        <v>0</v>
      </c>
      <c r="Q71" s="387">
        <f t="shared" si="8"/>
        <v>-0.2205145505</v>
      </c>
      <c r="R71" s="383">
        <v>1494.23651629429</v>
      </c>
      <c r="S71" s="386">
        <f t="shared" si="9"/>
        <v>-0.159819391</v>
      </c>
      <c r="T71" s="383">
        <v>8.96541909776576</v>
      </c>
      <c r="U71" s="386">
        <f t="shared" si="10"/>
        <v>-0.4381274279</v>
      </c>
      <c r="V71" s="383">
        <v>7.07271951045966</v>
      </c>
      <c r="W71" s="386">
        <f t="shared" si="11"/>
        <v>-0.4224939002</v>
      </c>
      <c r="X71" s="383">
        <v>12.9642806318486</v>
      </c>
      <c r="Y71" s="383">
        <f t="shared" si="12"/>
        <v>87.03571937</v>
      </c>
      <c r="Z71" s="386">
        <f t="shared" si="13"/>
        <v>0.4217606914</v>
      </c>
      <c r="AA71" s="388">
        <f t="shared" si="14"/>
        <v>-0.2336592092</v>
      </c>
      <c r="AB71" s="389" t="s">
        <v>211</v>
      </c>
      <c r="AC71" s="389" t="s">
        <v>134</v>
      </c>
      <c r="AD71" s="390">
        <v>7027.0</v>
      </c>
      <c r="AE71" s="391" t="s">
        <v>135</v>
      </c>
      <c r="AF71" s="383">
        <v>0.0</v>
      </c>
      <c r="AG71" s="392">
        <f t="shared" si="15"/>
        <v>78.01803978</v>
      </c>
      <c r="AH71" s="382">
        <f t="shared" si="16"/>
        <v>78.01803978</v>
      </c>
      <c r="AI71" s="383">
        <v>0.0</v>
      </c>
      <c r="AJ71" s="392">
        <f t="shared" si="17"/>
        <v>15.10026576</v>
      </c>
      <c r="AK71" s="382">
        <f t="shared" si="18"/>
        <v>15.10026576</v>
      </c>
      <c r="AL71" s="392">
        <v>0.0</v>
      </c>
      <c r="AM71" s="392">
        <f t="shared" si="19"/>
        <v>18.62366111</v>
      </c>
      <c r="AN71" s="382">
        <f t="shared" si="20"/>
        <v>18.62366111</v>
      </c>
      <c r="AO71" s="383">
        <v>142.308239647076</v>
      </c>
      <c r="AP71" s="392">
        <f t="shared" si="21"/>
        <v>137.9157607</v>
      </c>
      <c r="AQ71" s="382">
        <f t="shared" si="22"/>
        <v>137.9157607</v>
      </c>
      <c r="AR71" s="393">
        <f t="shared" si="23"/>
        <v>65.58548764</v>
      </c>
      <c r="AS71" s="382" t="s">
        <v>211</v>
      </c>
      <c r="AT71" s="382" t="s">
        <v>134</v>
      </c>
      <c r="AU71" s="382" t="str">
        <f>RH!I85</f>
        <v>Leste</v>
      </c>
      <c r="AV71" s="394">
        <v>2317.0</v>
      </c>
      <c r="AW71" s="392">
        <v>100.0</v>
      </c>
      <c r="AX71" s="382">
        <f t="shared" si="24"/>
        <v>0.5453197569</v>
      </c>
      <c r="AY71" s="383">
        <v>98.19</v>
      </c>
      <c r="AZ71" s="382">
        <f t="shared" si="25"/>
        <v>0.4409902216</v>
      </c>
      <c r="BA71" s="383">
        <v>1.9</v>
      </c>
      <c r="BB71" s="382">
        <f t="shared" si="26"/>
        <v>0.467158447</v>
      </c>
      <c r="BC71" s="392">
        <v>1.1242350932119</v>
      </c>
      <c r="BD71" s="382">
        <f t="shared" si="27"/>
        <v>-0.578810275</v>
      </c>
      <c r="BE71" s="383">
        <v>1.0</v>
      </c>
      <c r="BF71" s="383">
        <f t="shared" si="28"/>
        <v>0.1423082396</v>
      </c>
      <c r="BG71" s="382">
        <f t="shared" si="29"/>
        <v>-0.9275520701</v>
      </c>
      <c r="BH71" s="395">
        <f t="shared" si="30"/>
        <v>0.02691221812</v>
      </c>
      <c r="BI71" s="382" t="s">
        <v>211</v>
      </c>
      <c r="BJ71" s="382" t="s">
        <v>134</v>
      </c>
      <c r="BK71" s="382" t="str">
        <f>Equip.!J88</f>
        <v>Leste</v>
      </c>
      <c r="BL71" s="394">
        <v>7027.0</v>
      </c>
      <c r="BM71" s="392">
        <v>0.0</v>
      </c>
      <c r="BN71" s="396">
        <f t="shared" si="64"/>
        <v>0</v>
      </c>
      <c r="BO71" s="397">
        <f t="shared" si="31"/>
        <v>6.543448498</v>
      </c>
      <c r="BP71" s="398">
        <f t="shared" si="32"/>
        <v>0.5431178742</v>
      </c>
      <c r="BQ71" s="396">
        <v>1.0</v>
      </c>
      <c r="BR71" s="396">
        <f t="shared" si="33"/>
        <v>14.23082396</v>
      </c>
      <c r="BS71" s="397">
        <f t="shared" si="34"/>
        <v>1.510026576</v>
      </c>
      <c r="BT71" s="398">
        <f t="shared" si="35"/>
        <v>-0.0255488748</v>
      </c>
      <c r="BU71" s="396">
        <v>0.0</v>
      </c>
      <c r="BV71" s="396">
        <f t="shared" si="36"/>
        <v>0</v>
      </c>
      <c r="BW71" s="399">
        <f t="shared" si="37"/>
        <v>7.04679069</v>
      </c>
      <c r="BX71" s="398">
        <f t="shared" si="38"/>
        <v>1.88716944</v>
      </c>
      <c r="BY71" s="396">
        <v>0.0</v>
      </c>
      <c r="BZ71" s="396">
        <f t="shared" si="39"/>
        <v>0</v>
      </c>
      <c r="CA71" s="397">
        <f t="shared" si="40"/>
        <v>6.543448498</v>
      </c>
      <c r="CB71" s="398">
        <f t="shared" si="41"/>
        <v>0.5831328588</v>
      </c>
      <c r="CC71" s="400">
        <v>1.0</v>
      </c>
      <c r="CD71" s="396">
        <f t="shared" si="42"/>
        <v>14.23082396</v>
      </c>
      <c r="CE71" s="397">
        <f t="shared" si="43"/>
        <v>1.510026576</v>
      </c>
      <c r="CF71" s="398">
        <f t="shared" si="44"/>
        <v>-0.0255488748</v>
      </c>
      <c r="CG71" s="392">
        <v>0.0</v>
      </c>
      <c r="CH71" s="396">
        <f t="shared" si="45"/>
        <v>0</v>
      </c>
      <c r="CI71" s="397">
        <f t="shared" si="46"/>
        <v>4.026737537</v>
      </c>
      <c r="CJ71" s="398">
        <f t="shared" si="47"/>
        <v>0.6063349155</v>
      </c>
      <c r="CK71" s="392">
        <v>0.0</v>
      </c>
      <c r="CL71" s="396">
        <f t="shared" si="48"/>
        <v>0</v>
      </c>
      <c r="CM71" s="397">
        <f t="shared" si="49"/>
        <v>8.053475074</v>
      </c>
      <c r="CN71" s="398">
        <f t="shared" si="50"/>
        <v>1.177498041</v>
      </c>
      <c r="CO71" s="401">
        <v>10.0</v>
      </c>
      <c r="CP71" s="402">
        <f t="shared" si="51"/>
        <v>142.3082396</v>
      </c>
      <c r="CQ71" s="403">
        <f t="shared" si="52"/>
        <v>58.38769429</v>
      </c>
      <c r="CR71" s="398">
        <f t="shared" si="53"/>
        <v>2.14319395</v>
      </c>
      <c r="CS71" s="404">
        <f t="shared" si="54"/>
        <v>0.9853336434</v>
      </c>
      <c r="CT71" s="396">
        <v>1.396878</v>
      </c>
      <c r="CU71" s="396">
        <v>42.7906977</v>
      </c>
      <c r="CV71" s="405">
        <f t="shared" si="55"/>
        <v>22.09378785</v>
      </c>
      <c r="CW71" s="382" t="s">
        <v>211</v>
      </c>
      <c r="CX71" s="382" t="s">
        <v>134</v>
      </c>
      <c r="CY71" s="406" t="s">
        <v>135</v>
      </c>
      <c r="CZ71" s="394">
        <v>7027.0</v>
      </c>
      <c r="DA71" s="396">
        <v>6.0</v>
      </c>
      <c r="DB71" s="400">
        <f t="shared" si="56"/>
        <v>85.38494379</v>
      </c>
      <c r="DC71" s="398">
        <f t="shared" si="57"/>
        <v>-1.714905632</v>
      </c>
      <c r="DD71" s="396">
        <v>113.7485418</v>
      </c>
      <c r="DE71" s="398">
        <f t="shared" si="58"/>
        <v>-0.5557027028</v>
      </c>
      <c r="DF71" s="400">
        <v>113.7485418</v>
      </c>
      <c r="DG71" s="398">
        <f t="shared" si="59"/>
        <v>-0.2671912017</v>
      </c>
      <c r="DH71" s="407">
        <f t="shared" si="60"/>
        <v>-0.5562183953</v>
      </c>
      <c r="DI71" s="396">
        <v>1534.54</v>
      </c>
      <c r="DJ71" s="398">
        <f t="shared" si="61"/>
        <v>1534.54</v>
      </c>
      <c r="DK71" s="388">
        <f t="shared" si="62"/>
        <v>1534.54</v>
      </c>
    </row>
    <row r="72">
      <c r="A72" s="381" t="s">
        <v>212</v>
      </c>
      <c r="B72" s="382" t="s">
        <v>136</v>
      </c>
      <c r="C72" s="382" t="s">
        <v>136</v>
      </c>
      <c r="D72" s="382" t="str">
        <f>Neces.!I86</f>
        <v>Norte</v>
      </c>
      <c r="E72" s="383">
        <v>538.818264508893</v>
      </c>
      <c r="F72" s="384">
        <f t="shared" si="1"/>
        <v>-0.7519837682</v>
      </c>
      <c r="G72" s="385">
        <f t="shared" si="69"/>
        <v>33115.64254</v>
      </c>
      <c r="H72" s="385">
        <v>29579.0</v>
      </c>
      <c r="I72" s="383">
        <f t="shared" si="2"/>
        <v>4.470983487</v>
      </c>
      <c r="J72" s="386">
        <f t="shared" si="3"/>
        <v>-0.6185404725</v>
      </c>
      <c r="K72" s="383">
        <v>0.080111243</v>
      </c>
      <c r="L72" s="386">
        <f t="shared" si="66"/>
        <v>-0.3208545722</v>
      </c>
      <c r="M72" s="383">
        <v>0.24500486</v>
      </c>
      <c r="N72" s="386">
        <f t="shared" si="5"/>
        <v>-0.1733310315</v>
      </c>
      <c r="O72" s="383">
        <f t="shared" si="6"/>
        <v>0.9456188622</v>
      </c>
      <c r="P72" s="387">
        <f t="shared" si="7"/>
        <v>0</v>
      </c>
      <c r="Q72" s="387">
        <f t="shared" si="8"/>
        <v>-0.2205145505</v>
      </c>
      <c r="R72" s="383">
        <v>1619.39213631292</v>
      </c>
      <c r="S72" s="386">
        <f t="shared" si="9"/>
        <v>0.0005259765613</v>
      </c>
      <c r="T72" s="383">
        <v>7.74535988370127</v>
      </c>
      <c r="U72" s="386">
        <f t="shared" si="10"/>
        <v>-0.976341412</v>
      </c>
      <c r="V72" s="383">
        <v>7.79945231414179</v>
      </c>
      <c r="W72" s="386">
        <f t="shared" si="11"/>
        <v>0.2931041892</v>
      </c>
      <c r="X72" s="383">
        <v>22.1204232732682</v>
      </c>
      <c r="Y72" s="383">
        <f t="shared" si="12"/>
        <v>77.87957673</v>
      </c>
      <c r="Z72" s="386">
        <f t="shared" si="13"/>
        <v>-0.5267179676</v>
      </c>
      <c r="AA72" s="388">
        <f t="shared" si="14"/>
        <v>-0.3925533316</v>
      </c>
      <c r="AB72" s="389" t="s">
        <v>212</v>
      </c>
      <c r="AC72" s="389" t="s">
        <v>136</v>
      </c>
      <c r="AD72" s="390">
        <v>29579.0</v>
      </c>
      <c r="AE72" s="391" t="s">
        <v>141</v>
      </c>
      <c r="AF72" s="383">
        <v>0.0</v>
      </c>
      <c r="AG72" s="392">
        <f t="shared" si="15"/>
        <v>93.70553811</v>
      </c>
      <c r="AH72" s="382">
        <f t="shared" si="16"/>
        <v>93.70553811</v>
      </c>
      <c r="AI72" s="383">
        <v>0.0</v>
      </c>
      <c r="AJ72" s="392">
        <f t="shared" si="17"/>
        <v>18.12031892</v>
      </c>
      <c r="AK72" s="382">
        <f t="shared" si="18"/>
        <v>18.12031892</v>
      </c>
      <c r="AL72" s="392">
        <v>0.0</v>
      </c>
      <c r="AM72" s="392">
        <f t="shared" si="19"/>
        <v>21.14037207</v>
      </c>
      <c r="AN72" s="382">
        <f t="shared" si="20"/>
        <v>21.14037207</v>
      </c>
      <c r="AO72" s="383">
        <v>148.754183711417</v>
      </c>
      <c r="AP72" s="392">
        <f t="shared" si="21"/>
        <v>171.2202357</v>
      </c>
      <c r="AQ72" s="382">
        <f t="shared" si="22"/>
        <v>171.2202357</v>
      </c>
      <c r="AR72" s="393">
        <f t="shared" si="23"/>
        <v>80.07335374</v>
      </c>
      <c r="AS72" s="382" t="s">
        <v>212</v>
      </c>
      <c r="AT72" s="382" t="s">
        <v>136</v>
      </c>
      <c r="AU72" s="382" t="str">
        <f>RH!I86</f>
        <v>Norte</v>
      </c>
      <c r="AV72" s="394">
        <v>13850.0</v>
      </c>
      <c r="AW72" s="392">
        <v>100.0</v>
      </c>
      <c r="AX72" s="382">
        <f t="shared" si="24"/>
        <v>0.5453197569</v>
      </c>
      <c r="AY72" s="383">
        <v>100.0</v>
      </c>
      <c r="AZ72" s="382">
        <f t="shared" si="25"/>
        <v>0.5821872744</v>
      </c>
      <c r="BA72" s="383">
        <v>1.85</v>
      </c>
      <c r="BB72" s="382">
        <f t="shared" si="26"/>
        <v>0.4010432243</v>
      </c>
      <c r="BC72" s="392">
        <v>1.45035329118631</v>
      </c>
      <c r="BD72" s="382">
        <f t="shared" si="27"/>
        <v>-0.04567842293</v>
      </c>
      <c r="BE72" s="383">
        <v>17.0</v>
      </c>
      <c r="BF72" s="383">
        <f t="shared" si="28"/>
        <v>0.5747320734</v>
      </c>
      <c r="BG72" s="382">
        <f t="shared" si="29"/>
        <v>0.1936452982</v>
      </c>
      <c r="BH72" s="395">
        <f t="shared" si="30"/>
        <v>0.293256649</v>
      </c>
      <c r="BI72" s="382" t="s">
        <v>212</v>
      </c>
      <c r="BJ72" s="382" t="s">
        <v>136</v>
      </c>
      <c r="BK72" s="382" t="str">
        <f>Equip.!J89</f>
        <v>Norte</v>
      </c>
      <c r="BL72" s="394">
        <v>29579.0</v>
      </c>
      <c r="BM72" s="392">
        <v>1.0</v>
      </c>
      <c r="BN72" s="396">
        <f t="shared" si="64"/>
        <v>3.380776903</v>
      </c>
      <c r="BO72" s="397">
        <f t="shared" si="31"/>
        <v>4.865641191</v>
      </c>
      <c r="BP72" s="398">
        <f t="shared" si="32"/>
        <v>-0.7516955639</v>
      </c>
      <c r="BQ72" s="396">
        <v>0.0</v>
      </c>
      <c r="BR72" s="396">
        <f t="shared" si="33"/>
        <v>0</v>
      </c>
      <c r="BS72" s="397">
        <f t="shared" si="34"/>
        <v>1.174465115</v>
      </c>
      <c r="BT72" s="398">
        <f t="shared" si="35"/>
        <v>-0.61228383</v>
      </c>
      <c r="BU72" s="396">
        <v>0.0</v>
      </c>
      <c r="BV72" s="396">
        <f t="shared" si="36"/>
        <v>0</v>
      </c>
      <c r="BW72" s="399">
        <f t="shared" si="37"/>
        <v>2.432820595</v>
      </c>
      <c r="BX72" s="398">
        <f t="shared" si="38"/>
        <v>-0.3206309779</v>
      </c>
      <c r="BY72" s="396">
        <v>2.0</v>
      </c>
      <c r="BZ72" s="396">
        <f t="shared" si="39"/>
        <v>6.761553805</v>
      </c>
      <c r="CA72" s="397">
        <f t="shared" si="40"/>
        <v>3.691176076</v>
      </c>
      <c r="CB72" s="398">
        <f t="shared" si="41"/>
        <v>-0.2297021468</v>
      </c>
      <c r="CC72" s="400">
        <v>0.0</v>
      </c>
      <c r="CD72" s="396">
        <f t="shared" si="42"/>
        <v>0</v>
      </c>
      <c r="CE72" s="397">
        <f t="shared" si="43"/>
        <v>1.174465115</v>
      </c>
      <c r="CF72" s="398">
        <f t="shared" si="44"/>
        <v>-0.61228383</v>
      </c>
      <c r="CG72" s="392">
        <v>0.0</v>
      </c>
      <c r="CH72" s="396">
        <f t="shared" si="45"/>
        <v>0</v>
      </c>
      <c r="CI72" s="397">
        <f t="shared" si="46"/>
        <v>1.845588038</v>
      </c>
      <c r="CJ72" s="398">
        <f t="shared" si="47"/>
        <v>-0.4737144586</v>
      </c>
      <c r="CK72" s="392">
        <v>0.0</v>
      </c>
      <c r="CL72" s="396">
        <f t="shared" si="48"/>
        <v>0</v>
      </c>
      <c r="CM72" s="397">
        <f t="shared" si="49"/>
        <v>1.593916942</v>
      </c>
      <c r="CN72" s="398">
        <f t="shared" si="50"/>
        <v>-0.9908582205</v>
      </c>
      <c r="CO72" s="401">
        <v>30.0</v>
      </c>
      <c r="CP72" s="402">
        <f t="shared" si="51"/>
        <v>101.4233071</v>
      </c>
      <c r="CQ72" s="403">
        <f t="shared" si="52"/>
        <v>26.34157472</v>
      </c>
      <c r="CR72" s="398">
        <f t="shared" si="53"/>
        <v>-1.119217761</v>
      </c>
      <c r="CS72" s="404">
        <f t="shared" si="54"/>
        <v>-0.6607288884</v>
      </c>
      <c r="CT72" s="396">
        <v>3.544166</v>
      </c>
      <c r="CU72" s="396">
        <v>15.3557423</v>
      </c>
      <c r="CV72" s="405">
        <f t="shared" si="55"/>
        <v>9.44995415</v>
      </c>
      <c r="CW72" s="382" t="s">
        <v>212</v>
      </c>
      <c r="CX72" s="382" t="s">
        <v>136</v>
      </c>
      <c r="CY72" s="406" t="s">
        <v>141</v>
      </c>
      <c r="CZ72" s="394">
        <v>29579.0</v>
      </c>
      <c r="DA72" s="396">
        <v>33.0</v>
      </c>
      <c r="DB72" s="400">
        <f t="shared" si="56"/>
        <v>111.5656378</v>
      </c>
      <c r="DC72" s="398">
        <f t="shared" si="57"/>
        <v>-2.698608695</v>
      </c>
      <c r="DD72" s="396">
        <v>194.6045442</v>
      </c>
      <c r="DE72" s="398">
        <f t="shared" si="58"/>
        <v>0.3366316516</v>
      </c>
      <c r="DF72" s="400">
        <v>194.6045442</v>
      </c>
      <c r="DG72" s="398">
        <f t="shared" si="59"/>
        <v>0.6383310129</v>
      </c>
      <c r="DH72" s="407">
        <f t="shared" si="60"/>
        <v>0.1537873614</v>
      </c>
      <c r="DI72" s="396">
        <v>2170.1</v>
      </c>
      <c r="DJ72" s="398">
        <f t="shared" si="61"/>
        <v>2170.1</v>
      </c>
      <c r="DK72" s="388">
        <f t="shared" si="62"/>
        <v>2170.1</v>
      </c>
    </row>
    <row r="73">
      <c r="A73" s="412" t="s">
        <v>213</v>
      </c>
      <c r="B73" s="386" t="s">
        <v>134</v>
      </c>
      <c r="C73" s="382" t="s">
        <v>134</v>
      </c>
      <c r="D73" s="382" t="str">
        <f>Neces.!I87</f>
        <v>Leste</v>
      </c>
      <c r="E73" s="383">
        <v>756.875649635274</v>
      </c>
      <c r="F73" s="384">
        <f t="shared" si="1"/>
        <v>1.273840455</v>
      </c>
      <c r="G73" s="385">
        <v>10577.0</v>
      </c>
      <c r="H73" s="385">
        <v>8142.0</v>
      </c>
      <c r="I73" s="383">
        <f t="shared" si="2"/>
        <v>3.910731098</v>
      </c>
      <c r="J73" s="386">
        <f t="shared" si="3"/>
        <v>0.7088401535</v>
      </c>
      <c r="K73" s="383">
        <v>0.10498949</v>
      </c>
      <c r="L73" s="386">
        <f t="shared" si="66"/>
        <v>1.149587425</v>
      </c>
      <c r="M73" s="383">
        <v>0.250912712</v>
      </c>
      <c r="N73" s="386">
        <f t="shared" si="5"/>
        <v>0.07857510942</v>
      </c>
      <c r="O73" s="387">
        <f t="shared" si="6"/>
        <v>2.204327247</v>
      </c>
      <c r="P73" s="387">
        <f t="shared" si="7"/>
        <v>1.258708385</v>
      </c>
      <c r="Q73" s="387">
        <f t="shared" si="8"/>
        <v>1.590947519</v>
      </c>
      <c r="R73" s="383">
        <v>1240.48145418816</v>
      </c>
      <c r="S73" s="386">
        <f t="shared" si="9"/>
        <v>-0.4849222404</v>
      </c>
      <c r="T73" s="383">
        <v>10.5870793416851</v>
      </c>
      <c r="U73" s="386">
        <f t="shared" si="10"/>
        <v>0.2772478675</v>
      </c>
      <c r="V73" s="383">
        <v>6.30066322770818</v>
      </c>
      <c r="W73" s="386">
        <f t="shared" si="11"/>
        <v>-1.18272104</v>
      </c>
      <c r="X73" s="383">
        <v>22.7339719970523</v>
      </c>
      <c r="Y73" s="383">
        <f t="shared" si="12"/>
        <v>77.266028</v>
      </c>
      <c r="Z73" s="386">
        <f t="shared" si="13"/>
        <v>-0.5902750673</v>
      </c>
      <c r="AA73" s="388">
        <f t="shared" si="14"/>
        <v>0.6138644743</v>
      </c>
      <c r="AB73" s="389" t="s">
        <v>213</v>
      </c>
      <c r="AC73" s="389" t="s">
        <v>134</v>
      </c>
      <c r="AD73" s="390">
        <v>8142.0</v>
      </c>
      <c r="AE73" s="391" t="s">
        <v>135</v>
      </c>
      <c r="AF73" s="383">
        <v>0.0</v>
      </c>
      <c r="AG73" s="392">
        <f t="shared" si="15"/>
        <v>78.01803978</v>
      </c>
      <c r="AH73" s="382">
        <f t="shared" si="16"/>
        <v>78.01803978</v>
      </c>
      <c r="AI73" s="383">
        <v>0.0</v>
      </c>
      <c r="AJ73" s="392">
        <f t="shared" si="17"/>
        <v>15.10026576</v>
      </c>
      <c r="AK73" s="382">
        <f t="shared" si="18"/>
        <v>15.10026576</v>
      </c>
      <c r="AL73" s="392">
        <v>0.0</v>
      </c>
      <c r="AM73" s="392">
        <f t="shared" si="19"/>
        <v>18.62366111</v>
      </c>
      <c r="AN73" s="382">
        <f t="shared" si="20"/>
        <v>18.62366111</v>
      </c>
      <c r="AO73" s="383">
        <v>147.383935151069</v>
      </c>
      <c r="AP73" s="392">
        <f t="shared" si="21"/>
        <v>137.9157607</v>
      </c>
      <c r="AQ73" s="382">
        <f t="shared" si="22"/>
        <v>137.9157607</v>
      </c>
      <c r="AR73" s="393">
        <f t="shared" si="23"/>
        <v>65.58548764</v>
      </c>
      <c r="AS73" s="382" t="s">
        <v>213</v>
      </c>
      <c r="AT73" s="382" t="s">
        <v>134</v>
      </c>
      <c r="AU73" s="382" t="str">
        <f>RH!I87</f>
        <v>Leste</v>
      </c>
      <c r="AV73" s="394">
        <v>3899.0</v>
      </c>
      <c r="AW73" s="392">
        <v>100.0</v>
      </c>
      <c r="AX73" s="382">
        <f t="shared" si="24"/>
        <v>0.5453197569</v>
      </c>
      <c r="AY73" s="383">
        <v>100.0</v>
      </c>
      <c r="AZ73" s="382">
        <f t="shared" si="25"/>
        <v>0.5821872744</v>
      </c>
      <c r="BA73" s="383">
        <v>1.89</v>
      </c>
      <c r="BB73" s="382">
        <f t="shared" si="26"/>
        <v>0.4539354025</v>
      </c>
      <c r="BC73" s="392">
        <v>1.43085237042496</v>
      </c>
      <c r="BD73" s="382">
        <f t="shared" si="27"/>
        <v>-0.07755815877</v>
      </c>
      <c r="BE73" s="383">
        <v>1.0</v>
      </c>
      <c r="BF73" s="383">
        <f t="shared" si="28"/>
        <v>0.122819946</v>
      </c>
      <c r="BG73" s="382">
        <f t="shared" si="29"/>
        <v>-0.9780817169</v>
      </c>
      <c r="BH73" s="395">
        <f t="shared" si="30"/>
        <v>0.1823876802</v>
      </c>
      <c r="BI73" s="382" t="s">
        <v>213</v>
      </c>
      <c r="BJ73" s="382" t="s">
        <v>134</v>
      </c>
      <c r="BK73" s="382" t="str">
        <f>Equip.!J90</f>
        <v>Leste</v>
      </c>
      <c r="BL73" s="394">
        <v>8142.0</v>
      </c>
      <c r="BM73" s="392">
        <v>1.0</v>
      </c>
      <c r="BN73" s="396">
        <f t="shared" si="64"/>
        <v>12.2819946</v>
      </c>
      <c r="BO73" s="397">
        <f t="shared" si="31"/>
        <v>6.543448498</v>
      </c>
      <c r="BP73" s="398">
        <f t="shared" si="32"/>
        <v>0.5431178742</v>
      </c>
      <c r="BQ73" s="396">
        <v>0.0</v>
      </c>
      <c r="BR73" s="396">
        <f t="shared" si="33"/>
        <v>0</v>
      </c>
      <c r="BS73" s="397">
        <f t="shared" si="34"/>
        <v>1.510026576</v>
      </c>
      <c r="BT73" s="398">
        <f t="shared" si="35"/>
        <v>-0.0255488748</v>
      </c>
      <c r="BU73" s="396">
        <v>0.0</v>
      </c>
      <c r="BV73" s="396">
        <f t="shared" si="36"/>
        <v>0</v>
      </c>
      <c r="BW73" s="399">
        <f t="shared" si="37"/>
        <v>7.04679069</v>
      </c>
      <c r="BX73" s="398">
        <f t="shared" si="38"/>
        <v>1.88716944</v>
      </c>
      <c r="BY73" s="396">
        <v>0.0</v>
      </c>
      <c r="BZ73" s="396">
        <f t="shared" si="39"/>
        <v>0</v>
      </c>
      <c r="CA73" s="397">
        <f t="shared" si="40"/>
        <v>6.543448498</v>
      </c>
      <c r="CB73" s="398">
        <f t="shared" si="41"/>
        <v>0.5831328588</v>
      </c>
      <c r="CC73" s="400">
        <v>0.0</v>
      </c>
      <c r="CD73" s="396">
        <f t="shared" si="42"/>
        <v>0</v>
      </c>
      <c r="CE73" s="397">
        <f t="shared" si="43"/>
        <v>1.510026576</v>
      </c>
      <c r="CF73" s="398">
        <f t="shared" si="44"/>
        <v>-0.0255488748</v>
      </c>
      <c r="CG73" s="392">
        <v>0.0</v>
      </c>
      <c r="CH73" s="396">
        <f t="shared" si="45"/>
        <v>0</v>
      </c>
      <c r="CI73" s="397">
        <f t="shared" si="46"/>
        <v>4.026737537</v>
      </c>
      <c r="CJ73" s="398">
        <f t="shared" si="47"/>
        <v>0.6063349155</v>
      </c>
      <c r="CK73" s="392">
        <v>0.0</v>
      </c>
      <c r="CL73" s="396">
        <f t="shared" si="48"/>
        <v>0</v>
      </c>
      <c r="CM73" s="397">
        <f t="shared" si="49"/>
        <v>8.053475074</v>
      </c>
      <c r="CN73" s="398">
        <f t="shared" si="50"/>
        <v>1.177498041</v>
      </c>
      <c r="CO73" s="401">
        <v>8.0</v>
      </c>
      <c r="CP73" s="402">
        <f t="shared" si="51"/>
        <v>98.25595677</v>
      </c>
      <c r="CQ73" s="403">
        <f t="shared" si="52"/>
        <v>58.38769429</v>
      </c>
      <c r="CR73" s="398">
        <f t="shared" si="53"/>
        <v>2.14319395</v>
      </c>
      <c r="CS73" s="404">
        <f t="shared" si="54"/>
        <v>0.9853336434</v>
      </c>
      <c r="CT73" s="383">
        <v>1.4</v>
      </c>
      <c r="CU73" s="396">
        <v>42.7906977</v>
      </c>
      <c r="CV73" s="405">
        <f t="shared" si="55"/>
        <v>22.09534885</v>
      </c>
      <c r="CW73" s="382" t="s">
        <v>213</v>
      </c>
      <c r="CX73" s="382" t="s">
        <v>145</v>
      </c>
      <c r="CY73" s="406" t="s">
        <v>135</v>
      </c>
      <c r="CZ73" s="394">
        <v>8142.0</v>
      </c>
      <c r="DA73" s="396">
        <v>5.0</v>
      </c>
      <c r="DB73" s="400">
        <f t="shared" si="56"/>
        <v>61.40997298</v>
      </c>
      <c r="DC73" s="398">
        <f t="shared" si="57"/>
        <v>-0.8140795411</v>
      </c>
      <c r="DD73" s="396">
        <v>50.4418817</v>
      </c>
      <c r="DE73" s="398">
        <f t="shared" si="58"/>
        <v>-1.254360885</v>
      </c>
      <c r="DF73" s="400">
        <v>50.4418817</v>
      </c>
      <c r="DG73" s="398">
        <f t="shared" si="59"/>
        <v>-0.9761748931</v>
      </c>
      <c r="DH73" s="407">
        <f t="shared" si="60"/>
        <v>-1.099058354</v>
      </c>
      <c r="DI73" s="396">
        <v>2008.77</v>
      </c>
      <c r="DJ73" s="398">
        <f t="shared" si="61"/>
        <v>2008.77</v>
      </c>
      <c r="DK73" s="388">
        <f t="shared" si="62"/>
        <v>2008.77</v>
      </c>
    </row>
    <row r="74">
      <c r="A74" s="412" t="s">
        <v>214</v>
      </c>
      <c r="B74" s="386" t="s">
        <v>145</v>
      </c>
      <c r="C74" s="382" t="s">
        <v>148</v>
      </c>
      <c r="D74" s="382" t="str">
        <f>Neces.!I88</f>
        <v>Sul Fronteira</v>
      </c>
      <c r="E74" s="383">
        <v>603.485628500508</v>
      </c>
      <c r="F74" s="384">
        <f t="shared" si="1"/>
        <v>-0.1512028667</v>
      </c>
      <c r="G74" s="385">
        <f t="shared" ref="G74:G79" si="70">H74*(1+$I$82)^12</f>
        <v>12308.50854</v>
      </c>
      <c r="H74" s="385">
        <v>10994.0</v>
      </c>
      <c r="I74" s="383">
        <f t="shared" si="2"/>
        <v>4.041155733</v>
      </c>
      <c r="J74" s="386">
        <f t="shared" si="3"/>
        <v>0.3998309705</v>
      </c>
      <c r="K74" s="383">
        <v>0.100948386</v>
      </c>
      <c r="L74" s="386">
        <f t="shared" si="66"/>
        <v>0.910735828</v>
      </c>
      <c r="M74" s="383">
        <v>0.277767645</v>
      </c>
      <c r="N74" s="386">
        <f t="shared" si="5"/>
        <v>1.223648232</v>
      </c>
      <c r="O74" s="383">
        <f t="shared" si="6"/>
        <v>0.9456188622</v>
      </c>
      <c r="P74" s="387">
        <f t="shared" si="7"/>
        <v>0</v>
      </c>
      <c r="Q74" s="387">
        <f t="shared" si="8"/>
        <v>-0.2205145505</v>
      </c>
      <c r="R74" s="383">
        <v>427.505912315809</v>
      </c>
      <c r="S74" s="386">
        <f t="shared" si="9"/>
        <v>-1.526480438</v>
      </c>
      <c r="T74" s="383">
        <v>10.8331817354921</v>
      </c>
      <c r="U74" s="386">
        <f t="shared" si="10"/>
        <v>0.385812885</v>
      </c>
      <c r="V74" s="383">
        <v>7.34946334364199</v>
      </c>
      <c r="W74" s="386">
        <f t="shared" si="11"/>
        <v>-0.1499902273</v>
      </c>
      <c r="X74" s="383">
        <v>10.5784973621976</v>
      </c>
      <c r="Y74" s="383">
        <f t="shared" si="12"/>
        <v>89.42150264</v>
      </c>
      <c r="Z74" s="386">
        <f t="shared" si="13"/>
        <v>0.6689023759</v>
      </c>
      <c r="AA74" s="388">
        <f t="shared" si="14"/>
        <v>0.1051113462</v>
      </c>
      <c r="AB74" s="389" t="s">
        <v>214</v>
      </c>
      <c r="AC74" s="389" t="s">
        <v>145</v>
      </c>
      <c r="AD74" s="390">
        <v>10994.0</v>
      </c>
      <c r="AE74" s="391" t="s">
        <v>146</v>
      </c>
      <c r="AF74" s="383">
        <v>0.0</v>
      </c>
      <c r="AG74" s="392">
        <f t="shared" si="15"/>
        <v>31.43634141</v>
      </c>
      <c r="AH74" s="382">
        <f t="shared" si="16"/>
        <v>31.43634141</v>
      </c>
      <c r="AI74" s="383">
        <v>0.0</v>
      </c>
      <c r="AJ74" s="392">
        <f t="shared" si="17"/>
        <v>0</v>
      </c>
      <c r="AK74" s="382">
        <f t="shared" si="18"/>
        <v>0</v>
      </c>
      <c r="AL74" s="392">
        <v>0.0</v>
      </c>
      <c r="AM74" s="392">
        <f t="shared" si="19"/>
        <v>9.979790923</v>
      </c>
      <c r="AN74" s="382">
        <f t="shared" si="20"/>
        <v>9.979790923</v>
      </c>
      <c r="AO74" s="383">
        <v>154.629798071675</v>
      </c>
      <c r="AP74" s="392">
        <f t="shared" si="21"/>
        <v>123.2504179</v>
      </c>
      <c r="AQ74" s="382">
        <f t="shared" si="22"/>
        <v>123.2504179</v>
      </c>
      <c r="AR74" s="393">
        <f t="shared" si="23"/>
        <v>46.25633093</v>
      </c>
      <c r="AS74" s="382" t="s">
        <v>214</v>
      </c>
      <c r="AT74" s="382" t="s">
        <v>145</v>
      </c>
      <c r="AU74" s="382" t="str">
        <f>RH!I88</f>
        <v>Sul Fronteira</v>
      </c>
      <c r="AV74" s="394">
        <v>4969.0</v>
      </c>
      <c r="AW74" s="392">
        <v>100.0</v>
      </c>
      <c r="AX74" s="382">
        <f t="shared" si="24"/>
        <v>0.5453197569</v>
      </c>
      <c r="AY74" s="383">
        <v>94.14</v>
      </c>
      <c r="AZ74" s="382">
        <f t="shared" si="25"/>
        <v>0.1250520649</v>
      </c>
      <c r="BA74" s="383">
        <v>0.82</v>
      </c>
      <c r="BB74" s="382">
        <f t="shared" si="26"/>
        <v>-0.9609303634</v>
      </c>
      <c r="BC74" s="392">
        <v>1.00054575222849</v>
      </c>
      <c r="BD74" s="382">
        <f t="shared" si="27"/>
        <v>-0.7810152665</v>
      </c>
      <c r="BE74" s="383">
        <v>5.0</v>
      </c>
      <c r="BF74" s="383">
        <f t="shared" si="28"/>
        <v>0.4547935237</v>
      </c>
      <c r="BG74" s="382">
        <f t="shared" si="29"/>
        <v>-0.1173338287</v>
      </c>
      <c r="BH74" s="395">
        <f t="shared" si="30"/>
        <v>-0.412747914</v>
      </c>
      <c r="BI74" s="382" t="s">
        <v>214</v>
      </c>
      <c r="BJ74" s="382" t="s">
        <v>145</v>
      </c>
      <c r="BK74" s="382" t="str">
        <f>Equip.!J91</f>
        <v>Sul Fronteira</v>
      </c>
      <c r="BL74" s="394">
        <v>10994.0</v>
      </c>
      <c r="BM74" s="392">
        <v>1.0</v>
      </c>
      <c r="BN74" s="396">
        <f t="shared" si="64"/>
        <v>9.095870475</v>
      </c>
      <c r="BO74" s="397">
        <f t="shared" si="31"/>
        <v>4.490905916</v>
      </c>
      <c r="BP74" s="398">
        <f t="shared" si="32"/>
        <v>-1.04088984</v>
      </c>
      <c r="BQ74" s="396">
        <v>0.0</v>
      </c>
      <c r="BR74" s="396">
        <f t="shared" si="33"/>
        <v>0</v>
      </c>
      <c r="BS74" s="397">
        <f t="shared" si="34"/>
        <v>1.995958185</v>
      </c>
      <c r="BT74" s="398">
        <f t="shared" si="35"/>
        <v>0.8241108542</v>
      </c>
      <c r="BU74" s="396">
        <v>0.0</v>
      </c>
      <c r="BV74" s="396">
        <f t="shared" si="36"/>
        <v>0</v>
      </c>
      <c r="BW74" s="399">
        <f t="shared" si="37"/>
        <v>0.9979790923</v>
      </c>
      <c r="BX74" s="398">
        <f t="shared" si="38"/>
        <v>-1.007207528</v>
      </c>
      <c r="BY74" s="396">
        <v>0.0</v>
      </c>
      <c r="BZ74" s="396">
        <f t="shared" si="39"/>
        <v>0</v>
      </c>
      <c r="CA74" s="397">
        <f t="shared" si="40"/>
        <v>3.492926823</v>
      </c>
      <c r="CB74" s="398">
        <f t="shared" si="41"/>
        <v>-0.2861988303</v>
      </c>
      <c r="CC74" s="400">
        <v>0.0</v>
      </c>
      <c r="CD74" s="396">
        <f t="shared" si="42"/>
        <v>0</v>
      </c>
      <c r="CE74" s="397">
        <f t="shared" si="43"/>
        <v>1.995958185</v>
      </c>
      <c r="CF74" s="398">
        <f t="shared" si="44"/>
        <v>0.8241108542</v>
      </c>
      <c r="CG74" s="392">
        <v>0.0</v>
      </c>
      <c r="CH74" s="396">
        <f t="shared" si="45"/>
        <v>0</v>
      </c>
      <c r="CI74" s="397">
        <f t="shared" si="46"/>
        <v>0.9979790923</v>
      </c>
      <c r="CJ74" s="398">
        <f t="shared" si="47"/>
        <v>-0.8934287016</v>
      </c>
      <c r="CK74" s="392">
        <v>0.0</v>
      </c>
      <c r="CL74" s="396">
        <f t="shared" si="48"/>
        <v>0</v>
      </c>
      <c r="CM74" s="397">
        <f t="shared" si="49"/>
        <v>1.496968639</v>
      </c>
      <c r="CN74" s="398">
        <f t="shared" si="50"/>
        <v>-1.023402004</v>
      </c>
      <c r="CO74" s="401">
        <v>4.0</v>
      </c>
      <c r="CP74" s="402">
        <f t="shared" si="51"/>
        <v>36.3834819</v>
      </c>
      <c r="CQ74" s="403">
        <f t="shared" si="52"/>
        <v>38.9211846</v>
      </c>
      <c r="CR74" s="398">
        <f t="shared" si="53"/>
        <v>0.1614323501</v>
      </c>
      <c r="CS74" s="404">
        <f t="shared" si="54"/>
        <v>-0.4378919859</v>
      </c>
      <c r="CT74" s="396">
        <v>6.447188</v>
      </c>
      <c r="CU74" s="396">
        <v>72.2360765</v>
      </c>
      <c r="CV74" s="405">
        <f t="shared" si="55"/>
        <v>39.34163225</v>
      </c>
      <c r="CW74" s="382" t="s">
        <v>214</v>
      </c>
      <c r="CX74" s="382" t="s">
        <v>134</v>
      </c>
      <c r="CY74" s="406" t="s">
        <v>146</v>
      </c>
      <c r="CZ74" s="394">
        <v>10994.0</v>
      </c>
      <c r="DA74" s="396">
        <v>2.0</v>
      </c>
      <c r="DB74" s="400">
        <f t="shared" si="56"/>
        <v>18.19174095</v>
      </c>
      <c r="DC74" s="398">
        <f t="shared" si="57"/>
        <v>0.8097852522</v>
      </c>
      <c r="DD74" s="396">
        <v>194.4299662</v>
      </c>
      <c r="DE74" s="398">
        <f t="shared" si="58"/>
        <v>0.3347049925</v>
      </c>
      <c r="DF74" s="400">
        <v>193.164621</v>
      </c>
      <c r="DG74" s="398">
        <f t="shared" si="59"/>
        <v>0.6222050309</v>
      </c>
      <c r="DH74" s="407">
        <f t="shared" si="60"/>
        <v>0.4972130338</v>
      </c>
      <c r="DI74" s="396">
        <v>957.08</v>
      </c>
      <c r="DJ74" s="398">
        <f t="shared" si="61"/>
        <v>957.08</v>
      </c>
      <c r="DK74" s="388">
        <f t="shared" si="62"/>
        <v>957.08</v>
      </c>
    </row>
    <row r="75">
      <c r="A75" s="381" t="s">
        <v>215</v>
      </c>
      <c r="B75" s="382" t="s">
        <v>136</v>
      </c>
      <c r="C75" s="382" t="s">
        <v>136</v>
      </c>
      <c r="D75" s="382" t="str">
        <f>Neces.!I89</f>
        <v>Centro</v>
      </c>
      <c r="E75" s="383">
        <v>549.40466594404</v>
      </c>
      <c r="F75" s="384">
        <f t="shared" si="1"/>
        <v>-0.6536326463</v>
      </c>
      <c r="G75" s="385">
        <f t="shared" si="70"/>
        <v>52751.71051</v>
      </c>
      <c r="H75" s="385">
        <v>47118.0</v>
      </c>
      <c r="I75" s="383">
        <f t="shared" si="2"/>
        <v>4.673186848</v>
      </c>
      <c r="J75" s="386">
        <f t="shared" si="3"/>
        <v>-1.097611742</v>
      </c>
      <c r="K75" s="383">
        <v>0.080946198</v>
      </c>
      <c r="L75" s="386">
        <f t="shared" si="66"/>
        <v>-0.2715041136</v>
      </c>
      <c r="M75" s="383">
        <v>0.212630853</v>
      </c>
      <c r="N75" s="386">
        <f t="shared" si="5"/>
        <v>-1.553733108</v>
      </c>
      <c r="O75" s="383">
        <f t="shared" si="6"/>
        <v>0.9456188622</v>
      </c>
      <c r="P75" s="387">
        <f t="shared" si="7"/>
        <v>0</v>
      </c>
      <c r="Q75" s="387">
        <f t="shared" si="8"/>
        <v>-0.2205145505</v>
      </c>
      <c r="R75" s="383">
        <v>1177.89379854833</v>
      </c>
      <c r="S75" s="386">
        <f t="shared" si="9"/>
        <v>-0.5651075381</v>
      </c>
      <c r="T75" s="383">
        <v>9.15149199881149</v>
      </c>
      <c r="U75" s="386">
        <f t="shared" si="10"/>
        <v>-0.3560436764</v>
      </c>
      <c r="V75" s="383">
        <v>7.82715734963284</v>
      </c>
      <c r="W75" s="386">
        <f t="shared" si="11"/>
        <v>0.320384739</v>
      </c>
      <c r="X75" s="383">
        <v>13.9500827709156</v>
      </c>
      <c r="Y75" s="383">
        <f t="shared" si="12"/>
        <v>86.04991723</v>
      </c>
      <c r="Z75" s="386">
        <f t="shared" si="13"/>
        <v>0.3196421107</v>
      </c>
      <c r="AA75" s="388">
        <f t="shared" si="14"/>
        <v>-0.4934438253</v>
      </c>
      <c r="AB75" s="389" t="s">
        <v>215</v>
      </c>
      <c r="AC75" s="389" t="s">
        <v>136</v>
      </c>
      <c r="AD75" s="390">
        <v>47118.0</v>
      </c>
      <c r="AE75" s="391" t="s">
        <v>138</v>
      </c>
      <c r="AF75" s="383">
        <v>36.0796298654442</v>
      </c>
      <c r="AG75" s="392">
        <f t="shared" si="15"/>
        <v>93.70553811</v>
      </c>
      <c r="AH75" s="382">
        <f t="shared" si="16"/>
        <v>93.70553811</v>
      </c>
      <c r="AI75" s="383">
        <v>0.0</v>
      </c>
      <c r="AJ75" s="392">
        <f t="shared" si="17"/>
        <v>18.12031892</v>
      </c>
      <c r="AK75" s="382">
        <f t="shared" si="18"/>
        <v>18.12031892</v>
      </c>
      <c r="AL75" s="392">
        <v>0.0</v>
      </c>
      <c r="AM75" s="392">
        <f t="shared" si="19"/>
        <v>21.14037207</v>
      </c>
      <c r="AN75" s="382">
        <f t="shared" si="20"/>
        <v>21.14037207</v>
      </c>
      <c r="AO75" s="383">
        <v>80.6485844051106</v>
      </c>
      <c r="AP75" s="392">
        <f t="shared" si="21"/>
        <v>171.2202357</v>
      </c>
      <c r="AQ75" s="382">
        <f t="shared" si="22"/>
        <v>171.2202357</v>
      </c>
      <c r="AR75" s="393">
        <f t="shared" si="23"/>
        <v>80.07335374</v>
      </c>
      <c r="AS75" s="382" t="s">
        <v>215</v>
      </c>
      <c r="AT75" s="382" t="s">
        <v>136</v>
      </c>
      <c r="AU75" s="382" t="str">
        <f>RH!I89</f>
        <v>Centro</v>
      </c>
      <c r="AV75" s="394">
        <v>17955.0</v>
      </c>
      <c r="AW75" s="392">
        <v>100.0</v>
      </c>
      <c r="AX75" s="382">
        <f t="shared" si="24"/>
        <v>0.5453197569</v>
      </c>
      <c r="AY75" s="383">
        <v>95.19</v>
      </c>
      <c r="AZ75" s="382">
        <f t="shared" si="25"/>
        <v>0.2069619574</v>
      </c>
      <c r="BA75" s="383">
        <v>1.36</v>
      </c>
      <c r="BB75" s="382">
        <f t="shared" si="26"/>
        <v>-0.2468859582</v>
      </c>
      <c r="BC75" s="392">
        <v>1.14181416868288</v>
      </c>
      <c r="BD75" s="382">
        <f t="shared" si="27"/>
        <v>-0.5500723355</v>
      </c>
      <c r="BE75" s="383">
        <v>18.0</v>
      </c>
      <c r="BF75" s="383">
        <f t="shared" si="28"/>
        <v>0.3820196103</v>
      </c>
      <c r="BG75" s="382">
        <f t="shared" si="29"/>
        <v>-0.3060235211</v>
      </c>
      <c r="BH75" s="395">
        <f t="shared" si="30"/>
        <v>-0.1399296931</v>
      </c>
      <c r="BI75" s="382" t="s">
        <v>215</v>
      </c>
      <c r="BJ75" s="382" t="s">
        <v>136</v>
      </c>
      <c r="BK75" s="382" t="str">
        <f>Equip.!J92</f>
        <v>Centro</v>
      </c>
      <c r="BL75" s="394">
        <v>47118.0</v>
      </c>
      <c r="BM75" s="392">
        <v>2.0</v>
      </c>
      <c r="BN75" s="396">
        <f t="shared" si="64"/>
        <v>4.244662337</v>
      </c>
      <c r="BO75" s="397">
        <f t="shared" si="31"/>
        <v>4.865641191</v>
      </c>
      <c r="BP75" s="398">
        <f t="shared" si="32"/>
        <v>-0.7516955639</v>
      </c>
      <c r="BQ75" s="396">
        <v>0.0</v>
      </c>
      <c r="BR75" s="396">
        <f t="shared" si="33"/>
        <v>0</v>
      </c>
      <c r="BS75" s="397">
        <f t="shared" si="34"/>
        <v>1.174465115</v>
      </c>
      <c r="BT75" s="398">
        <f t="shared" si="35"/>
        <v>-0.61228383</v>
      </c>
      <c r="BU75" s="396">
        <v>2.0</v>
      </c>
      <c r="BV75" s="396">
        <f t="shared" si="36"/>
        <v>4.244662337</v>
      </c>
      <c r="BW75" s="399">
        <f t="shared" si="37"/>
        <v>2.432820595</v>
      </c>
      <c r="BX75" s="398">
        <f t="shared" si="38"/>
        <v>-0.3206309779</v>
      </c>
      <c r="BY75" s="396">
        <v>5.0</v>
      </c>
      <c r="BZ75" s="396">
        <f t="shared" si="39"/>
        <v>10.61165584</v>
      </c>
      <c r="CA75" s="397">
        <f t="shared" si="40"/>
        <v>3.691176076</v>
      </c>
      <c r="CB75" s="398">
        <f t="shared" si="41"/>
        <v>-0.2297021468</v>
      </c>
      <c r="CC75" s="400">
        <v>0.0</v>
      </c>
      <c r="CD75" s="396">
        <f t="shared" si="42"/>
        <v>0</v>
      </c>
      <c r="CE75" s="397">
        <f t="shared" si="43"/>
        <v>1.174465115</v>
      </c>
      <c r="CF75" s="398">
        <f t="shared" si="44"/>
        <v>-0.61228383</v>
      </c>
      <c r="CG75" s="392">
        <v>2.0</v>
      </c>
      <c r="CH75" s="396">
        <f t="shared" si="45"/>
        <v>4.244662337</v>
      </c>
      <c r="CI75" s="397">
        <f t="shared" si="46"/>
        <v>1.845588038</v>
      </c>
      <c r="CJ75" s="398">
        <f t="shared" si="47"/>
        <v>-0.4737144586</v>
      </c>
      <c r="CK75" s="392">
        <v>3.0</v>
      </c>
      <c r="CL75" s="396">
        <f t="shared" si="48"/>
        <v>6.366993506</v>
      </c>
      <c r="CM75" s="397">
        <f t="shared" si="49"/>
        <v>1.593916942</v>
      </c>
      <c r="CN75" s="398">
        <f t="shared" si="50"/>
        <v>-0.9908582205</v>
      </c>
      <c r="CO75" s="401">
        <v>22.0</v>
      </c>
      <c r="CP75" s="402">
        <f t="shared" si="51"/>
        <v>46.69128571</v>
      </c>
      <c r="CQ75" s="403">
        <f t="shared" si="52"/>
        <v>26.34157472</v>
      </c>
      <c r="CR75" s="398">
        <f t="shared" si="53"/>
        <v>-1.119217761</v>
      </c>
      <c r="CS75" s="404">
        <f t="shared" si="54"/>
        <v>-0.6607288884</v>
      </c>
      <c r="CT75" s="396">
        <v>3.544166</v>
      </c>
      <c r="CU75" s="396">
        <v>15.3557423</v>
      </c>
      <c r="CV75" s="405">
        <f t="shared" si="55"/>
        <v>9.44995415</v>
      </c>
      <c r="CW75" s="382" t="s">
        <v>215</v>
      </c>
      <c r="CX75" s="382" t="s">
        <v>136</v>
      </c>
      <c r="CY75" s="406" t="s">
        <v>138</v>
      </c>
      <c r="CZ75" s="394">
        <v>47118.0</v>
      </c>
      <c r="DA75" s="396">
        <v>19.0</v>
      </c>
      <c r="DB75" s="400">
        <f t="shared" si="56"/>
        <v>40.3242922</v>
      </c>
      <c r="DC75" s="398">
        <f t="shared" si="57"/>
        <v>-0.02181449346</v>
      </c>
      <c r="DD75" s="396">
        <v>74.60506139</v>
      </c>
      <c r="DE75" s="398">
        <f t="shared" si="58"/>
        <v>-0.9876937892</v>
      </c>
      <c r="DF75" s="400">
        <v>74.60506139</v>
      </c>
      <c r="DG75" s="398">
        <f t="shared" si="59"/>
        <v>-0.705566709</v>
      </c>
      <c r="DH75" s="407">
        <f t="shared" si="60"/>
        <v>-0.7782550275</v>
      </c>
      <c r="DI75" s="396">
        <v>634.92</v>
      </c>
      <c r="DJ75" s="398">
        <f t="shared" si="61"/>
        <v>634.92</v>
      </c>
      <c r="DK75" s="388">
        <f t="shared" si="62"/>
        <v>634.92</v>
      </c>
    </row>
    <row r="76">
      <c r="A76" s="381" t="s">
        <v>216</v>
      </c>
      <c r="B76" s="382" t="s">
        <v>140</v>
      </c>
      <c r="C76" s="382" t="s">
        <v>136</v>
      </c>
      <c r="D76" s="382" t="str">
        <f>Neces.!I90</f>
        <v>Norte</v>
      </c>
      <c r="E76" s="383">
        <v>616.436323536969</v>
      </c>
      <c r="F76" s="384">
        <f t="shared" si="1"/>
        <v>-0.03088668615</v>
      </c>
      <c r="G76" s="385">
        <f t="shared" si="70"/>
        <v>16251.61997</v>
      </c>
      <c r="H76" s="385">
        <v>14516.0</v>
      </c>
      <c r="I76" s="383">
        <f t="shared" si="2"/>
        <v>4.16184696</v>
      </c>
      <c r="J76" s="386">
        <f t="shared" si="3"/>
        <v>0.1138827098</v>
      </c>
      <c r="K76" s="383">
        <v>0.070323332</v>
      </c>
      <c r="L76" s="386">
        <f t="shared" si="66"/>
        <v>-0.8993742486</v>
      </c>
      <c r="M76" s="383">
        <v>0.245022461</v>
      </c>
      <c r="N76" s="386">
        <f t="shared" si="5"/>
        <v>-0.1725805387</v>
      </c>
      <c r="O76" s="383">
        <f t="shared" si="6"/>
        <v>0.9456188622</v>
      </c>
      <c r="P76" s="387">
        <f t="shared" si="7"/>
        <v>0</v>
      </c>
      <c r="Q76" s="387">
        <f t="shared" si="8"/>
        <v>-0.2205145505</v>
      </c>
      <c r="R76" s="383">
        <v>1288.23367318821</v>
      </c>
      <c r="S76" s="386">
        <f t="shared" si="9"/>
        <v>-0.4237436285</v>
      </c>
      <c r="T76" s="383">
        <v>6.37227886470102</v>
      </c>
      <c r="U76" s="386">
        <f t="shared" si="10"/>
        <v>-1.582059067</v>
      </c>
      <c r="V76" s="383">
        <v>7.4882887847892</v>
      </c>
      <c r="W76" s="386">
        <f t="shared" si="11"/>
        <v>-0.01329181494</v>
      </c>
      <c r="X76" s="383">
        <v>30.0496004408928</v>
      </c>
      <c r="Y76" s="383">
        <f t="shared" si="12"/>
        <v>69.95039956</v>
      </c>
      <c r="Z76" s="386">
        <f t="shared" si="13"/>
        <v>-1.348096098</v>
      </c>
      <c r="AA76" s="388">
        <f t="shared" si="14"/>
        <v>-0.4030389718</v>
      </c>
      <c r="AB76" s="389" t="s">
        <v>216</v>
      </c>
      <c r="AC76" s="389" t="s">
        <v>140</v>
      </c>
      <c r="AD76" s="390">
        <v>14516.0</v>
      </c>
      <c r="AE76" s="391" t="s">
        <v>141</v>
      </c>
      <c r="AF76" s="383">
        <v>82.6674014880132</v>
      </c>
      <c r="AG76" s="392">
        <f t="shared" si="15"/>
        <v>51.30638893</v>
      </c>
      <c r="AH76" s="382">
        <f t="shared" si="16"/>
        <v>51.30638893</v>
      </c>
      <c r="AI76" s="383">
        <v>0.0</v>
      </c>
      <c r="AJ76" s="392">
        <f t="shared" si="17"/>
        <v>0</v>
      </c>
      <c r="AK76" s="382">
        <f t="shared" si="18"/>
        <v>0</v>
      </c>
      <c r="AL76" s="392">
        <v>0.0</v>
      </c>
      <c r="AM76" s="392">
        <f t="shared" si="19"/>
        <v>12.82659723</v>
      </c>
      <c r="AN76" s="382">
        <f t="shared" si="20"/>
        <v>12.82659723</v>
      </c>
      <c r="AO76" s="383">
        <v>68.889501240011</v>
      </c>
      <c r="AP76" s="392">
        <f t="shared" si="21"/>
        <v>197.5295974</v>
      </c>
      <c r="AQ76" s="382">
        <f t="shared" si="22"/>
        <v>197.5295974</v>
      </c>
      <c r="AR76" s="393">
        <f t="shared" si="23"/>
        <v>73.36813617</v>
      </c>
      <c r="AS76" s="382" t="s">
        <v>216</v>
      </c>
      <c r="AT76" s="382" t="s">
        <v>140</v>
      </c>
      <c r="AU76" s="382" t="str">
        <f>RH!I90</f>
        <v>Norte</v>
      </c>
      <c r="AV76" s="394">
        <v>7026.0</v>
      </c>
      <c r="AW76" s="392">
        <v>100.0</v>
      </c>
      <c r="AX76" s="382">
        <f t="shared" si="24"/>
        <v>0.5453197569</v>
      </c>
      <c r="AY76" s="383">
        <v>100.0</v>
      </c>
      <c r="AZ76" s="382">
        <f t="shared" si="25"/>
        <v>0.5821872744</v>
      </c>
      <c r="BA76" s="383">
        <v>1.2</v>
      </c>
      <c r="BB76" s="382">
        <f t="shared" si="26"/>
        <v>-0.4584546709</v>
      </c>
      <c r="BC76" s="392">
        <v>1.57240286580325</v>
      </c>
      <c r="BD76" s="382">
        <f t="shared" si="27"/>
        <v>0.1538459096</v>
      </c>
      <c r="BE76" s="383">
        <v>1.0</v>
      </c>
      <c r="BF76" s="383">
        <f t="shared" si="28"/>
        <v>0.06888950124</v>
      </c>
      <c r="BG76" s="382">
        <f t="shared" si="29"/>
        <v>-1.117913678</v>
      </c>
      <c r="BH76" s="395">
        <f t="shared" si="30"/>
        <v>-0.03589131738</v>
      </c>
      <c r="BI76" s="382" t="s">
        <v>216</v>
      </c>
      <c r="BJ76" s="382" t="s">
        <v>140</v>
      </c>
      <c r="BK76" s="382" t="str">
        <f>Equip.!J93</f>
        <v>Norte</v>
      </c>
      <c r="BL76" s="394">
        <v>14516.0</v>
      </c>
      <c r="BM76" s="392">
        <v>1.0</v>
      </c>
      <c r="BN76" s="396">
        <f t="shared" si="64"/>
        <v>6.888950124</v>
      </c>
      <c r="BO76" s="397">
        <f t="shared" si="31"/>
        <v>6.413298616</v>
      </c>
      <c r="BP76" s="398">
        <f t="shared" si="32"/>
        <v>0.4426773675</v>
      </c>
      <c r="BQ76" s="396">
        <v>0.0</v>
      </c>
      <c r="BR76" s="396">
        <f t="shared" si="33"/>
        <v>0</v>
      </c>
      <c r="BS76" s="397">
        <f t="shared" si="34"/>
        <v>1.282659723</v>
      </c>
      <c r="BT76" s="398">
        <f t="shared" si="35"/>
        <v>-0.4231037069</v>
      </c>
      <c r="BU76" s="396">
        <v>0.0</v>
      </c>
      <c r="BV76" s="396">
        <f t="shared" si="36"/>
        <v>0</v>
      </c>
      <c r="BW76" s="399">
        <f t="shared" si="37"/>
        <v>2.565319446</v>
      </c>
      <c r="BX76" s="398">
        <f t="shared" si="38"/>
        <v>-0.257229826</v>
      </c>
      <c r="BY76" s="396">
        <v>5.0</v>
      </c>
      <c r="BZ76" s="396">
        <f t="shared" si="39"/>
        <v>34.44475062</v>
      </c>
      <c r="CA76" s="397">
        <f t="shared" si="40"/>
        <v>14.10925696</v>
      </c>
      <c r="CB76" s="398">
        <f t="shared" si="41"/>
        <v>2.739222127</v>
      </c>
      <c r="CC76" s="400">
        <v>0.0</v>
      </c>
      <c r="CD76" s="396">
        <f t="shared" si="42"/>
        <v>0</v>
      </c>
      <c r="CE76" s="397">
        <f t="shared" si="43"/>
        <v>1.282659723</v>
      </c>
      <c r="CF76" s="398">
        <f t="shared" si="44"/>
        <v>-0.4231037069</v>
      </c>
      <c r="CG76" s="392">
        <v>0.0</v>
      </c>
      <c r="CH76" s="396">
        <f t="shared" si="45"/>
        <v>0</v>
      </c>
      <c r="CI76" s="397">
        <f t="shared" si="46"/>
        <v>2.565319446</v>
      </c>
      <c r="CJ76" s="398">
        <f t="shared" si="47"/>
        <v>-0.117321897</v>
      </c>
      <c r="CK76" s="392">
        <v>0.0</v>
      </c>
      <c r="CL76" s="396">
        <f t="shared" si="48"/>
        <v>0</v>
      </c>
      <c r="CM76" s="397">
        <f t="shared" si="49"/>
        <v>5.130638893</v>
      </c>
      <c r="CN76" s="398">
        <f t="shared" si="50"/>
        <v>0.1963550579</v>
      </c>
      <c r="CO76" s="401">
        <v>4.0</v>
      </c>
      <c r="CP76" s="402">
        <f t="shared" si="51"/>
        <v>27.5558005</v>
      </c>
      <c r="CQ76" s="403">
        <f t="shared" si="52"/>
        <v>35.91447225</v>
      </c>
      <c r="CR76" s="398">
        <f t="shared" si="53"/>
        <v>-0.1446619202</v>
      </c>
      <c r="CS76" s="404">
        <f t="shared" si="54"/>
        <v>0.2897645475</v>
      </c>
      <c r="CT76" s="396">
        <v>23.93556</v>
      </c>
      <c r="CU76" s="396">
        <v>81.2796209</v>
      </c>
      <c r="CV76" s="405">
        <f t="shared" si="55"/>
        <v>52.60759045</v>
      </c>
      <c r="CW76" s="382" t="s">
        <v>216</v>
      </c>
      <c r="CX76" s="382" t="s">
        <v>140</v>
      </c>
      <c r="CY76" s="406" t="s">
        <v>141</v>
      </c>
      <c r="CZ76" s="394">
        <v>14516.0</v>
      </c>
      <c r="DA76" s="396">
        <v>3.0</v>
      </c>
      <c r="DB76" s="400">
        <f t="shared" si="56"/>
        <v>20.66685037</v>
      </c>
      <c r="DC76" s="398">
        <f t="shared" si="57"/>
        <v>0.7167864676</v>
      </c>
      <c r="DD76" s="396">
        <v>361.8095936</v>
      </c>
      <c r="DE76" s="398">
        <f t="shared" si="58"/>
        <v>2.181922111</v>
      </c>
      <c r="DF76" s="400">
        <v>361.8095936</v>
      </c>
      <c r="DG76" s="398">
        <f t="shared" si="59"/>
        <v>2.510893125</v>
      </c>
      <c r="DH76" s="407">
        <f t="shared" si="60"/>
        <v>2.166996952</v>
      </c>
      <c r="DI76" s="396">
        <v>1233.66</v>
      </c>
      <c r="DJ76" s="398">
        <f t="shared" si="61"/>
        <v>1233.66</v>
      </c>
      <c r="DK76" s="388">
        <f t="shared" si="62"/>
        <v>1233.66</v>
      </c>
    </row>
    <row r="77">
      <c r="A77" s="381" t="s">
        <v>217</v>
      </c>
      <c r="B77" s="382" t="s">
        <v>145</v>
      </c>
      <c r="C77" s="382" t="s">
        <v>148</v>
      </c>
      <c r="D77" s="382" t="str">
        <f>Neces.!I91</f>
        <v>Sul Fronteira</v>
      </c>
      <c r="E77" s="383">
        <v>627.104297718594</v>
      </c>
      <c r="F77" s="384">
        <f t="shared" si="1"/>
        <v>0.06822227316</v>
      </c>
      <c r="G77" s="385">
        <f t="shared" si="70"/>
        <v>12100.26926</v>
      </c>
      <c r="H77" s="385">
        <v>10808.0</v>
      </c>
      <c r="I77" s="383">
        <f t="shared" si="2"/>
        <v>4.033745336</v>
      </c>
      <c r="J77" s="386">
        <f t="shared" si="3"/>
        <v>0.4173880878</v>
      </c>
      <c r="K77" s="383">
        <v>0.077003122</v>
      </c>
      <c r="L77" s="386">
        <f t="shared" si="66"/>
        <v>-0.5045617141</v>
      </c>
      <c r="M77" s="383">
        <v>0.242065557</v>
      </c>
      <c r="N77" s="386">
        <f t="shared" si="5"/>
        <v>-0.2986605887</v>
      </c>
      <c r="O77" s="383">
        <f t="shared" si="6"/>
        <v>0.9456188622</v>
      </c>
      <c r="P77" s="387">
        <f t="shared" si="7"/>
        <v>0</v>
      </c>
      <c r="Q77" s="387">
        <f t="shared" si="8"/>
        <v>-0.2205145505</v>
      </c>
      <c r="R77" s="383">
        <v>2590.67357512953</v>
      </c>
      <c r="S77" s="386">
        <f t="shared" si="9"/>
        <v>1.244900614</v>
      </c>
      <c r="T77" s="383">
        <v>7.86454478164323</v>
      </c>
      <c r="U77" s="386">
        <f t="shared" si="10"/>
        <v>-0.9237644731</v>
      </c>
      <c r="V77" s="383">
        <v>9.92783123612139</v>
      </c>
      <c r="W77" s="386">
        <f t="shared" si="11"/>
        <v>2.388872926</v>
      </c>
      <c r="X77" s="383">
        <v>6.47668393782383</v>
      </c>
      <c r="Y77" s="383">
        <f t="shared" si="12"/>
        <v>93.52331606</v>
      </c>
      <c r="Z77" s="386">
        <f t="shared" si="13"/>
        <v>1.09380647</v>
      </c>
      <c r="AA77" s="388">
        <f t="shared" si="14"/>
        <v>0.2380842541</v>
      </c>
      <c r="AB77" s="389" t="s">
        <v>217</v>
      </c>
      <c r="AC77" s="389" t="s">
        <v>145</v>
      </c>
      <c r="AD77" s="390">
        <v>10808.0</v>
      </c>
      <c r="AE77" s="391" t="s">
        <v>146</v>
      </c>
      <c r="AF77" s="383">
        <v>0.0</v>
      </c>
      <c r="AG77" s="392">
        <f t="shared" si="15"/>
        <v>31.43634141</v>
      </c>
      <c r="AH77" s="382">
        <f t="shared" si="16"/>
        <v>31.43634141</v>
      </c>
      <c r="AI77" s="383">
        <v>0.0</v>
      </c>
      <c r="AJ77" s="392">
        <f t="shared" si="17"/>
        <v>0</v>
      </c>
      <c r="AK77" s="382">
        <f t="shared" si="18"/>
        <v>0</v>
      </c>
      <c r="AL77" s="392">
        <v>0.0</v>
      </c>
      <c r="AM77" s="392">
        <f t="shared" si="19"/>
        <v>9.979790923</v>
      </c>
      <c r="AN77" s="382">
        <f t="shared" si="20"/>
        <v>9.979790923</v>
      </c>
      <c r="AO77" s="383">
        <v>74.019245003701</v>
      </c>
      <c r="AP77" s="392">
        <f t="shared" si="21"/>
        <v>123.2504179</v>
      </c>
      <c r="AQ77" s="382">
        <f t="shared" si="22"/>
        <v>123.2504179</v>
      </c>
      <c r="AR77" s="393">
        <f t="shared" si="23"/>
        <v>46.25633093</v>
      </c>
      <c r="AS77" s="382" t="s">
        <v>217</v>
      </c>
      <c r="AT77" s="382" t="s">
        <v>145</v>
      </c>
      <c r="AU77" s="382" t="str">
        <f>RH!I91</f>
        <v>Sul Fronteira</v>
      </c>
      <c r="AV77" s="394">
        <v>2131.0</v>
      </c>
      <c r="AW77" s="392">
        <v>100.0</v>
      </c>
      <c r="AX77" s="382">
        <f t="shared" si="24"/>
        <v>0.5453197569</v>
      </c>
      <c r="AY77" s="383">
        <v>95.76</v>
      </c>
      <c r="AZ77" s="382">
        <f t="shared" si="25"/>
        <v>0.2514273276</v>
      </c>
      <c r="BA77" s="383">
        <v>0.76</v>
      </c>
      <c r="BB77" s="382">
        <f t="shared" si="26"/>
        <v>-1.040268631</v>
      </c>
      <c r="BC77" s="392">
        <v>1.10566247224278</v>
      </c>
      <c r="BD77" s="382">
        <f t="shared" si="27"/>
        <v>-0.609172444</v>
      </c>
      <c r="BE77" s="383">
        <v>1.0</v>
      </c>
      <c r="BF77" s="383">
        <f t="shared" si="28"/>
        <v>0.09252405625</v>
      </c>
      <c r="BG77" s="382">
        <f t="shared" si="29"/>
        <v>-1.05663352</v>
      </c>
      <c r="BH77" s="395">
        <f t="shared" si="30"/>
        <v>-0.4662889903</v>
      </c>
      <c r="BI77" s="382" t="s">
        <v>217</v>
      </c>
      <c r="BJ77" s="382" t="s">
        <v>145</v>
      </c>
      <c r="BK77" s="382" t="str">
        <f>Equip.!J94</f>
        <v>Sul Fronteira</v>
      </c>
      <c r="BL77" s="394">
        <v>10808.0</v>
      </c>
      <c r="BM77" s="392">
        <v>1.0</v>
      </c>
      <c r="BN77" s="396">
        <f t="shared" si="64"/>
        <v>9.252405625</v>
      </c>
      <c r="BO77" s="397">
        <f t="shared" si="31"/>
        <v>4.490905916</v>
      </c>
      <c r="BP77" s="398">
        <f t="shared" si="32"/>
        <v>-1.04088984</v>
      </c>
      <c r="BQ77" s="396">
        <v>0.0</v>
      </c>
      <c r="BR77" s="396">
        <f t="shared" si="33"/>
        <v>0</v>
      </c>
      <c r="BS77" s="397">
        <f t="shared" si="34"/>
        <v>1.995958185</v>
      </c>
      <c r="BT77" s="398">
        <f t="shared" si="35"/>
        <v>0.8241108542</v>
      </c>
      <c r="BU77" s="396">
        <v>0.0</v>
      </c>
      <c r="BV77" s="396">
        <f t="shared" si="36"/>
        <v>0</v>
      </c>
      <c r="BW77" s="399">
        <f t="shared" si="37"/>
        <v>0.9979790923</v>
      </c>
      <c r="BX77" s="398">
        <f t="shared" si="38"/>
        <v>-1.007207528</v>
      </c>
      <c r="BY77" s="396">
        <v>0.0</v>
      </c>
      <c r="BZ77" s="396">
        <f t="shared" si="39"/>
        <v>0</v>
      </c>
      <c r="CA77" s="397">
        <f t="shared" si="40"/>
        <v>3.492926823</v>
      </c>
      <c r="CB77" s="398">
        <f t="shared" si="41"/>
        <v>-0.2861988303</v>
      </c>
      <c r="CC77" s="400">
        <v>0.0</v>
      </c>
      <c r="CD77" s="396">
        <f t="shared" si="42"/>
        <v>0</v>
      </c>
      <c r="CE77" s="397">
        <f t="shared" si="43"/>
        <v>1.995958185</v>
      </c>
      <c r="CF77" s="398">
        <f t="shared" si="44"/>
        <v>0.8241108542</v>
      </c>
      <c r="CG77" s="392">
        <v>0.0</v>
      </c>
      <c r="CH77" s="396">
        <f t="shared" si="45"/>
        <v>0</v>
      </c>
      <c r="CI77" s="397">
        <f t="shared" si="46"/>
        <v>0.9979790923</v>
      </c>
      <c r="CJ77" s="398">
        <f t="shared" si="47"/>
        <v>-0.8934287016</v>
      </c>
      <c r="CK77" s="392">
        <v>0.0</v>
      </c>
      <c r="CL77" s="396">
        <f t="shared" si="48"/>
        <v>0</v>
      </c>
      <c r="CM77" s="397">
        <f t="shared" si="49"/>
        <v>1.496968639</v>
      </c>
      <c r="CN77" s="398">
        <f t="shared" si="50"/>
        <v>-1.023402004</v>
      </c>
      <c r="CO77" s="401">
        <v>4.0</v>
      </c>
      <c r="CP77" s="402">
        <f t="shared" si="51"/>
        <v>37.0096225</v>
      </c>
      <c r="CQ77" s="403">
        <f t="shared" si="52"/>
        <v>38.9211846</v>
      </c>
      <c r="CR77" s="398">
        <f t="shared" si="53"/>
        <v>0.1614323501</v>
      </c>
      <c r="CS77" s="404">
        <f t="shared" si="54"/>
        <v>-0.4378919859</v>
      </c>
      <c r="CT77" s="396">
        <v>6.447188</v>
      </c>
      <c r="CU77" s="396">
        <v>72.2360765</v>
      </c>
      <c r="CV77" s="405">
        <f t="shared" si="55"/>
        <v>39.34163225</v>
      </c>
      <c r="CW77" s="382" t="s">
        <v>217</v>
      </c>
      <c r="CX77" s="382" t="s">
        <v>145</v>
      </c>
      <c r="CY77" s="406" t="s">
        <v>146</v>
      </c>
      <c r="CZ77" s="394">
        <v>10808.0</v>
      </c>
      <c r="DA77" s="396">
        <v>4.0</v>
      </c>
      <c r="DB77" s="400">
        <f t="shared" si="56"/>
        <v>37.0096225</v>
      </c>
      <c r="DC77" s="398">
        <f t="shared" si="57"/>
        <v>0.1027295977</v>
      </c>
      <c r="DD77" s="396">
        <v>171.4378529</v>
      </c>
      <c r="DE77" s="398">
        <f t="shared" si="58"/>
        <v>0.0809618941</v>
      </c>
      <c r="DF77" s="400">
        <v>167.2950896</v>
      </c>
      <c r="DG77" s="398">
        <f t="shared" si="59"/>
        <v>0.3324870796</v>
      </c>
      <c r="DH77" s="407">
        <f t="shared" si="60"/>
        <v>0.1837487386</v>
      </c>
      <c r="DI77" s="396">
        <v>654.8</v>
      </c>
      <c r="DJ77" s="398">
        <f t="shared" si="61"/>
        <v>654.8</v>
      </c>
      <c r="DK77" s="388">
        <f t="shared" si="62"/>
        <v>654.8</v>
      </c>
    </row>
    <row r="78">
      <c r="A78" s="381" t="s">
        <v>218</v>
      </c>
      <c r="B78" s="382" t="s">
        <v>151</v>
      </c>
      <c r="C78" s="382" t="s">
        <v>148</v>
      </c>
      <c r="D78" s="382" t="str">
        <f>Neces.!I92</f>
        <v>Sudeste</v>
      </c>
      <c r="E78" s="383">
        <v>624.256396691932</v>
      </c>
      <c r="F78" s="384">
        <f t="shared" si="1"/>
        <v>0.04176434384</v>
      </c>
      <c r="G78" s="385">
        <f t="shared" si="70"/>
        <v>4058.426728</v>
      </c>
      <c r="H78" s="385">
        <v>3625.0</v>
      </c>
      <c r="I78" s="383">
        <f t="shared" si="2"/>
        <v>3.559308011</v>
      </c>
      <c r="J78" s="386">
        <f t="shared" si="3"/>
        <v>1.541450967</v>
      </c>
      <c r="K78" s="383">
        <v>0.086501659</v>
      </c>
      <c r="L78" s="386">
        <f t="shared" si="66"/>
        <v>0.05685435838</v>
      </c>
      <c r="M78" s="383">
        <v>0.264353151</v>
      </c>
      <c r="N78" s="386">
        <f t="shared" si="5"/>
        <v>0.6516648077</v>
      </c>
      <c r="O78" s="383">
        <f t="shared" si="6"/>
        <v>0.9456188622</v>
      </c>
      <c r="P78" s="387">
        <f t="shared" si="7"/>
        <v>0</v>
      </c>
      <c r="Q78" s="387">
        <f t="shared" si="8"/>
        <v>-0.2205145505</v>
      </c>
      <c r="R78" s="383">
        <v>3779.31034482759</v>
      </c>
      <c r="S78" s="386">
        <f t="shared" si="9"/>
        <v>2.767743932</v>
      </c>
      <c r="T78" s="383">
        <v>13.1310344827586</v>
      </c>
      <c r="U78" s="386">
        <f t="shared" si="10"/>
        <v>1.399482113</v>
      </c>
      <c r="V78" s="383">
        <v>5.51724137931035</v>
      </c>
      <c r="W78" s="386">
        <f t="shared" si="11"/>
        <v>-1.954139607</v>
      </c>
      <c r="X78" s="383">
        <v>29.3241379310345</v>
      </c>
      <c r="Y78" s="383">
        <f t="shared" si="12"/>
        <v>70.67586207</v>
      </c>
      <c r="Z78" s="386">
        <f t="shared" si="13"/>
        <v>-1.272945925</v>
      </c>
      <c r="AA78" s="388">
        <f t="shared" si="14"/>
        <v>0.310993898</v>
      </c>
      <c r="AB78" s="389" t="s">
        <v>218</v>
      </c>
      <c r="AC78" s="389" t="s">
        <v>151</v>
      </c>
      <c r="AD78" s="390">
        <v>3625.0</v>
      </c>
      <c r="AE78" s="391" t="s">
        <v>152</v>
      </c>
      <c r="AF78" s="383">
        <v>0.0</v>
      </c>
      <c r="AG78" s="392">
        <f t="shared" si="15"/>
        <v>45.68456565</v>
      </c>
      <c r="AH78" s="382">
        <f t="shared" si="16"/>
        <v>45.68456565</v>
      </c>
      <c r="AI78" s="383">
        <v>0.0</v>
      </c>
      <c r="AJ78" s="392">
        <f t="shared" si="17"/>
        <v>0</v>
      </c>
      <c r="AK78" s="382">
        <f t="shared" si="18"/>
        <v>0</v>
      </c>
      <c r="AL78" s="392">
        <v>0.0</v>
      </c>
      <c r="AM78" s="392">
        <f t="shared" si="19"/>
        <v>8.785493393</v>
      </c>
      <c r="AN78" s="382">
        <f t="shared" si="20"/>
        <v>8.785493393</v>
      </c>
      <c r="AO78" s="383">
        <v>165.51724137931</v>
      </c>
      <c r="AP78" s="392">
        <f t="shared" si="21"/>
        <v>137.9322463</v>
      </c>
      <c r="AQ78" s="382">
        <f t="shared" si="22"/>
        <v>137.9322463</v>
      </c>
      <c r="AR78" s="393">
        <f t="shared" si="23"/>
        <v>53.15223503</v>
      </c>
      <c r="AS78" s="382" t="s">
        <v>218</v>
      </c>
      <c r="AT78" s="382" t="s">
        <v>151</v>
      </c>
      <c r="AU78" s="382" t="str">
        <f>RH!I92</f>
        <v>Sudeste</v>
      </c>
      <c r="AV78" s="394">
        <v>1566.0</v>
      </c>
      <c r="AW78" s="392">
        <v>100.0</v>
      </c>
      <c r="AX78" s="382">
        <f t="shared" si="24"/>
        <v>0.5453197569</v>
      </c>
      <c r="AY78" s="383">
        <v>100.0</v>
      </c>
      <c r="AZ78" s="382">
        <f t="shared" si="25"/>
        <v>0.5821872744</v>
      </c>
      <c r="BA78" s="383">
        <v>1.59</v>
      </c>
      <c r="BB78" s="382">
        <f t="shared" si="26"/>
        <v>0.05724406624</v>
      </c>
      <c r="BC78" s="392">
        <v>2.08275862068966</v>
      </c>
      <c r="BD78" s="382">
        <f t="shared" si="27"/>
        <v>0.9881658295</v>
      </c>
      <c r="BE78" s="383">
        <v>3.0</v>
      </c>
      <c r="BF78" s="383">
        <f t="shared" si="28"/>
        <v>0.8275862069</v>
      </c>
      <c r="BG78" s="382">
        <f t="shared" si="29"/>
        <v>0.8492506716</v>
      </c>
      <c r="BH78" s="395">
        <f t="shared" si="30"/>
        <v>0.5658307147</v>
      </c>
      <c r="BI78" s="382" t="s">
        <v>218</v>
      </c>
      <c r="BJ78" s="382" t="s">
        <v>151</v>
      </c>
      <c r="BK78" s="382" t="str">
        <f>Equip.!J95</f>
        <v>Sudeste</v>
      </c>
      <c r="BL78" s="394">
        <v>3625.0</v>
      </c>
      <c r="BM78" s="392">
        <v>0.0</v>
      </c>
      <c r="BN78" s="396">
        <f t="shared" si="64"/>
        <v>0</v>
      </c>
      <c r="BO78" s="397">
        <f t="shared" si="31"/>
        <v>6.149845375</v>
      </c>
      <c r="BP78" s="398">
        <f t="shared" si="32"/>
        <v>0.2393627229</v>
      </c>
      <c r="BQ78" s="396">
        <v>1.0</v>
      </c>
      <c r="BR78" s="396">
        <f t="shared" si="33"/>
        <v>27.5862069</v>
      </c>
      <c r="BS78" s="397">
        <f t="shared" si="34"/>
        <v>0.8785493393</v>
      </c>
      <c r="BT78" s="398">
        <f t="shared" si="35"/>
        <v>-1.129697626</v>
      </c>
      <c r="BU78" s="396">
        <v>0.0</v>
      </c>
      <c r="BV78" s="396">
        <f t="shared" si="36"/>
        <v>0</v>
      </c>
      <c r="BW78" s="399">
        <f t="shared" si="37"/>
        <v>1.757098679</v>
      </c>
      <c r="BX78" s="398">
        <f t="shared" si="38"/>
        <v>-0.6439662184</v>
      </c>
      <c r="BY78" s="396">
        <v>0.0</v>
      </c>
      <c r="BZ78" s="396">
        <f t="shared" si="39"/>
        <v>0</v>
      </c>
      <c r="CA78" s="397">
        <f t="shared" si="40"/>
        <v>4.392746697</v>
      </c>
      <c r="CB78" s="398">
        <f t="shared" si="41"/>
        <v>-0.02976992606</v>
      </c>
      <c r="CC78" s="400">
        <v>1.0</v>
      </c>
      <c r="CD78" s="396">
        <f t="shared" si="42"/>
        <v>27.5862069</v>
      </c>
      <c r="CE78" s="397">
        <f t="shared" si="43"/>
        <v>0.8785493393</v>
      </c>
      <c r="CF78" s="398">
        <f t="shared" si="44"/>
        <v>-1.129697626</v>
      </c>
      <c r="CG78" s="392">
        <v>0.0</v>
      </c>
      <c r="CH78" s="396">
        <f t="shared" si="45"/>
        <v>0</v>
      </c>
      <c r="CI78" s="397">
        <f t="shared" si="46"/>
        <v>7.028394715</v>
      </c>
      <c r="CJ78" s="398">
        <f t="shared" si="47"/>
        <v>2.092678679</v>
      </c>
      <c r="CK78" s="392">
        <v>0.0</v>
      </c>
      <c r="CL78" s="396">
        <f t="shared" si="48"/>
        <v>0</v>
      </c>
      <c r="CM78" s="397">
        <f t="shared" si="49"/>
        <v>8.785493393</v>
      </c>
      <c r="CN78" s="398">
        <f t="shared" si="50"/>
        <v>1.423223286</v>
      </c>
      <c r="CO78" s="401">
        <v>0.0</v>
      </c>
      <c r="CP78" s="402">
        <f t="shared" si="51"/>
        <v>0</v>
      </c>
      <c r="CQ78" s="403">
        <f t="shared" si="52"/>
        <v>35.14197357</v>
      </c>
      <c r="CR78" s="398">
        <f t="shared" si="53"/>
        <v>-0.2233050996</v>
      </c>
      <c r="CS78" s="404">
        <f t="shared" si="54"/>
        <v>0.2842453013</v>
      </c>
      <c r="CT78" s="396">
        <v>7.936508</v>
      </c>
      <c r="CU78" s="396">
        <v>78.6423841</v>
      </c>
      <c r="CV78" s="405">
        <f t="shared" si="55"/>
        <v>43.28944605</v>
      </c>
      <c r="CW78" s="382" t="s">
        <v>218</v>
      </c>
      <c r="CX78" s="382" t="s">
        <v>151</v>
      </c>
      <c r="CY78" s="406" t="s">
        <v>152</v>
      </c>
      <c r="CZ78" s="394">
        <v>3625.0</v>
      </c>
      <c r="DA78" s="396">
        <v>0.0</v>
      </c>
      <c r="DB78" s="400">
        <f t="shared" si="56"/>
        <v>0</v>
      </c>
      <c r="DC78" s="398">
        <f t="shared" si="57"/>
        <v>1.493314547</v>
      </c>
      <c r="DD78" s="396">
        <v>211.9833575</v>
      </c>
      <c r="DE78" s="398">
        <f t="shared" si="58"/>
        <v>0.5284258497</v>
      </c>
      <c r="DF78" s="400">
        <v>82.19667557</v>
      </c>
      <c r="DG78" s="398">
        <f t="shared" si="59"/>
        <v>-0.6205467342</v>
      </c>
      <c r="DH78" s="407">
        <f t="shared" si="60"/>
        <v>0.1653256859</v>
      </c>
      <c r="DI78" s="396">
        <v>3016.23</v>
      </c>
      <c r="DJ78" s="398">
        <f t="shared" si="61"/>
        <v>3016.23</v>
      </c>
      <c r="DK78" s="388">
        <f t="shared" si="62"/>
        <v>3016.23</v>
      </c>
    </row>
    <row r="79">
      <c r="A79" s="381" t="s">
        <v>219</v>
      </c>
      <c r="B79" s="382" t="s">
        <v>136</v>
      </c>
      <c r="C79" s="382" t="s">
        <v>136</v>
      </c>
      <c r="D79" s="382" t="str">
        <f>Neces.!I93</f>
        <v>Centro</v>
      </c>
      <c r="E79" s="383">
        <v>480.474092715685</v>
      </c>
      <c r="F79" s="384">
        <f t="shared" si="1"/>
        <v>-1.294020152</v>
      </c>
      <c r="G79" s="385">
        <f t="shared" si="70"/>
        <v>19762.57893</v>
      </c>
      <c r="H79" s="385">
        <v>17652.0</v>
      </c>
      <c r="I79" s="383">
        <f t="shared" si="2"/>
        <v>4.246793919</v>
      </c>
      <c r="J79" s="386">
        <f t="shared" si="3"/>
        <v>-0.08737827562</v>
      </c>
      <c r="K79" s="383">
        <v>0.105468014</v>
      </c>
      <c r="L79" s="386">
        <f t="shared" si="66"/>
        <v>1.177870841</v>
      </c>
      <c r="M79" s="383">
        <v>0.236047461</v>
      </c>
      <c r="N79" s="386">
        <f t="shared" si="5"/>
        <v>-0.5552674467</v>
      </c>
      <c r="O79" s="383">
        <f t="shared" si="6"/>
        <v>0.9456188622</v>
      </c>
      <c r="P79" s="387">
        <f t="shared" si="7"/>
        <v>0</v>
      </c>
      <c r="Q79" s="387">
        <f t="shared" si="8"/>
        <v>-0.2205145505</v>
      </c>
      <c r="R79" s="383">
        <v>600.498527079085</v>
      </c>
      <c r="S79" s="386">
        <f t="shared" si="9"/>
        <v>-1.304847847</v>
      </c>
      <c r="T79" s="383">
        <v>12.3668706095627</v>
      </c>
      <c r="U79" s="386">
        <f t="shared" si="10"/>
        <v>1.062380702</v>
      </c>
      <c r="V79" s="383">
        <v>6.50351234987537</v>
      </c>
      <c r="W79" s="386">
        <f t="shared" si="11"/>
        <v>-0.9829798925</v>
      </c>
      <c r="X79" s="383">
        <v>13.5282121006118</v>
      </c>
      <c r="Y79" s="383">
        <f t="shared" si="12"/>
        <v>86.4717879</v>
      </c>
      <c r="Z79" s="386">
        <f t="shared" si="13"/>
        <v>0.3633434098</v>
      </c>
      <c r="AA79" s="388">
        <f t="shared" si="14"/>
        <v>-0.3395648319</v>
      </c>
      <c r="AB79" s="389" t="s">
        <v>219</v>
      </c>
      <c r="AC79" s="389" t="s">
        <v>136</v>
      </c>
      <c r="AD79" s="390">
        <v>17652.0</v>
      </c>
      <c r="AE79" s="391" t="s">
        <v>138</v>
      </c>
      <c r="AF79" s="383">
        <v>0.0</v>
      </c>
      <c r="AG79" s="392">
        <f t="shared" si="15"/>
        <v>93.70553811</v>
      </c>
      <c r="AH79" s="382">
        <f t="shared" si="16"/>
        <v>93.70553811</v>
      </c>
      <c r="AI79" s="383">
        <v>0.0</v>
      </c>
      <c r="AJ79" s="392">
        <f t="shared" si="17"/>
        <v>18.12031892</v>
      </c>
      <c r="AK79" s="382">
        <f t="shared" si="18"/>
        <v>18.12031892</v>
      </c>
      <c r="AL79" s="392">
        <v>0.0</v>
      </c>
      <c r="AM79" s="392">
        <f t="shared" si="19"/>
        <v>21.14037207</v>
      </c>
      <c r="AN79" s="382">
        <f t="shared" si="20"/>
        <v>21.14037207</v>
      </c>
      <c r="AO79" s="383">
        <v>0.0</v>
      </c>
      <c r="AP79" s="392">
        <f t="shared" si="21"/>
        <v>171.2202357</v>
      </c>
      <c r="AQ79" s="382">
        <f t="shared" si="22"/>
        <v>171.2202357</v>
      </c>
      <c r="AR79" s="393">
        <f t="shared" si="23"/>
        <v>80.07335374</v>
      </c>
      <c r="AS79" s="382" t="s">
        <v>219</v>
      </c>
      <c r="AT79" s="382" t="s">
        <v>136</v>
      </c>
      <c r="AU79" s="382" t="str">
        <f>RH!I93</f>
        <v>Centro</v>
      </c>
      <c r="AV79" s="394">
        <v>5374.0</v>
      </c>
      <c r="AW79" s="392">
        <v>100.0</v>
      </c>
      <c r="AX79" s="382">
        <f t="shared" si="24"/>
        <v>0.5453197569</v>
      </c>
      <c r="AY79" s="383">
        <v>97.72</v>
      </c>
      <c r="AZ79" s="382">
        <f t="shared" si="25"/>
        <v>0.4043257936</v>
      </c>
      <c r="BA79" s="383">
        <v>0.78</v>
      </c>
      <c r="BB79" s="382">
        <f t="shared" si="26"/>
        <v>-1.013822542</v>
      </c>
      <c r="BC79" s="392">
        <v>1.1783367323816</v>
      </c>
      <c r="BD79" s="382">
        <f t="shared" si="27"/>
        <v>-0.4903659402</v>
      </c>
      <c r="BE79" s="383">
        <v>3.0</v>
      </c>
      <c r="BF79" s="383">
        <f t="shared" si="28"/>
        <v>0.1699524133</v>
      </c>
      <c r="BG79" s="382">
        <f t="shared" si="29"/>
        <v>-0.8558756907</v>
      </c>
      <c r="BH79" s="395">
        <f t="shared" si="30"/>
        <v>-0.3873475829</v>
      </c>
      <c r="BI79" s="382" t="s">
        <v>219</v>
      </c>
      <c r="BJ79" s="382" t="s">
        <v>136</v>
      </c>
      <c r="BK79" s="382" t="str">
        <f>Equip.!J96</f>
        <v>Centro</v>
      </c>
      <c r="BL79" s="394">
        <v>17652.0</v>
      </c>
      <c r="BM79" s="392">
        <v>1.0</v>
      </c>
      <c r="BN79" s="396">
        <f t="shared" si="64"/>
        <v>5.665080444</v>
      </c>
      <c r="BO79" s="397">
        <f t="shared" si="31"/>
        <v>4.865641191</v>
      </c>
      <c r="BP79" s="398">
        <f t="shared" si="32"/>
        <v>-0.7516955639</v>
      </c>
      <c r="BQ79" s="396">
        <v>1.0</v>
      </c>
      <c r="BR79" s="396">
        <f t="shared" si="33"/>
        <v>5.665080444</v>
      </c>
      <c r="BS79" s="397">
        <f t="shared" si="34"/>
        <v>1.174465115</v>
      </c>
      <c r="BT79" s="398">
        <f t="shared" si="35"/>
        <v>-0.61228383</v>
      </c>
      <c r="BU79" s="396">
        <v>1.0</v>
      </c>
      <c r="BV79" s="396">
        <f t="shared" si="36"/>
        <v>5.665080444</v>
      </c>
      <c r="BW79" s="399">
        <f t="shared" si="37"/>
        <v>2.432820595</v>
      </c>
      <c r="BX79" s="398">
        <f t="shared" si="38"/>
        <v>-0.3206309779</v>
      </c>
      <c r="BY79" s="396">
        <v>0.0</v>
      </c>
      <c r="BZ79" s="396">
        <f t="shared" si="39"/>
        <v>0</v>
      </c>
      <c r="CA79" s="397">
        <f t="shared" si="40"/>
        <v>3.691176076</v>
      </c>
      <c r="CB79" s="398">
        <f t="shared" si="41"/>
        <v>-0.2297021468</v>
      </c>
      <c r="CC79" s="400">
        <v>1.0</v>
      </c>
      <c r="CD79" s="396">
        <f t="shared" si="42"/>
        <v>5.665080444</v>
      </c>
      <c r="CE79" s="397">
        <f t="shared" si="43"/>
        <v>1.174465115</v>
      </c>
      <c r="CF79" s="398">
        <f t="shared" si="44"/>
        <v>-0.61228383</v>
      </c>
      <c r="CG79" s="392">
        <v>0.0</v>
      </c>
      <c r="CH79" s="396">
        <f t="shared" si="45"/>
        <v>0</v>
      </c>
      <c r="CI79" s="397">
        <f t="shared" si="46"/>
        <v>1.845588038</v>
      </c>
      <c r="CJ79" s="398">
        <f t="shared" si="47"/>
        <v>-0.4737144586</v>
      </c>
      <c r="CK79" s="392">
        <v>0.0</v>
      </c>
      <c r="CL79" s="396">
        <f t="shared" si="48"/>
        <v>0</v>
      </c>
      <c r="CM79" s="397">
        <f t="shared" si="49"/>
        <v>1.593916942</v>
      </c>
      <c r="CN79" s="398">
        <f t="shared" si="50"/>
        <v>-0.9908582205</v>
      </c>
      <c r="CO79" s="401">
        <v>12.0</v>
      </c>
      <c r="CP79" s="402">
        <f t="shared" si="51"/>
        <v>67.98096533</v>
      </c>
      <c r="CQ79" s="403">
        <f t="shared" si="52"/>
        <v>26.34157472</v>
      </c>
      <c r="CR79" s="398">
        <f t="shared" si="53"/>
        <v>-1.119217761</v>
      </c>
      <c r="CS79" s="404">
        <f t="shared" si="54"/>
        <v>-0.6607288884</v>
      </c>
      <c r="CT79" s="396">
        <v>3.544166</v>
      </c>
      <c r="CU79" s="396">
        <v>15.3557423</v>
      </c>
      <c r="CV79" s="405">
        <f t="shared" si="55"/>
        <v>9.44995415</v>
      </c>
      <c r="CW79" s="382" t="s">
        <v>219</v>
      </c>
      <c r="CX79" s="382" t="s">
        <v>136</v>
      </c>
      <c r="CY79" s="406" t="s">
        <v>138</v>
      </c>
      <c r="CZ79" s="394">
        <v>17652.0</v>
      </c>
      <c r="DA79" s="396">
        <v>6.0</v>
      </c>
      <c r="DB79" s="400">
        <f t="shared" si="56"/>
        <v>33.99048266</v>
      </c>
      <c r="DC79" s="398">
        <f t="shared" si="57"/>
        <v>0.2161695663</v>
      </c>
      <c r="DD79" s="396">
        <v>95.66950037</v>
      </c>
      <c r="DE79" s="398">
        <f t="shared" si="58"/>
        <v>-0.7552246836</v>
      </c>
      <c r="DF79" s="400">
        <v>95.66950037</v>
      </c>
      <c r="DG79" s="398">
        <f t="shared" si="59"/>
        <v>-0.4696619293</v>
      </c>
      <c r="DH79" s="407">
        <f t="shared" si="60"/>
        <v>-0.5438601569</v>
      </c>
      <c r="DI79" s="396">
        <v>929.31</v>
      </c>
      <c r="DJ79" s="398">
        <f t="shared" si="61"/>
        <v>929.31</v>
      </c>
      <c r="DK79" s="388">
        <f t="shared" si="62"/>
        <v>929.31</v>
      </c>
    </row>
    <row r="80">
      <c r="A80" s="381" t="s">
        <v>134</v>
      </c>
      <c r="B80" s="382" t="s">
        <v>134</v>
      </c>
      <c r="C80" s="382" t="s">
        <v>134</v>
      </c>
      <c r="D80" s="382" t="str">
        <f>Neces.!I94</f>
        <v>Leste</v>
      </c>
      <c r="E80" s="383">
        <v>660.083970661427</v>
      </c>
      <c r="F80" s="384">
        <f t="shared" si="1"/>
        <v>0.3746141905</v>
      </c>
      <c r="G80" s="413">
        <v>172069.0</v>
      </c>
      <c r="H80" s="385">
        <v>132152.0</v>
      </c>
      <c r="I80" s="383">
        <f t="shared" si="2"/>
        <v>5.12107374</v>
      </c>
      <c r="J80" s="386">
        <f t="shared" si="3"/>
        <v>-2.158769882</v>
      </c>
      <c r="K80" s="383">
        <v>0.071577302</v>
      </c>
      <c r="L80" s="386">
        <f t="shared" si="66"/>
        <v>-0.825257686</v>
      </c>
      <c r="M80" s="383">
        <v>0.245001651</v>
      </c>
      <c r="N80" s="386">
        <f t="shared" si="5"/>
        <v>-0.1734678607</v>
      </c>
      <c r="O80" s="387">
        <f t="shared" si="6"/>
        <v>2.223891042</v>
      </c>
      <c r="P80" s="387">
        <f t="shared" si="7"/>
        <v>1.278272179</v>
      </c>
      <c r="Q80" s="387">
        <f t="shared" si="8"/>
        <v>1.619102628</v>
      </c>
      <c r="R80" s="383">
        <v>1070.73672740481</v>
      </c>
      <c r="S80" s="386">
        <f t="shared" si="9"/>
        <v>-0.7023937419</v>
      </c>
      <c r="T80" s="383">
        <v>8.60675585689206</v>
      </c>
      <c r="U80" s="386">
        <f t="shared" si="10"/>
        <v>-0.5963472664</v>
      </c>
      <c r="V80" s="383">
        <v>6.91098129426721</v>
      </c>
      <c r="W80" s="386">
        <f t="shared" si="11"/>
        <v>-0.5817540271</v>
      </c>
      <c r="X80" s="383">
        <v>36.034263575277</v>
      </c>
      <c r="Y80" s="383">
        <f t="shared" si="12"/>
        <v>63.96573642</v>
      </c>
      <c r="Z80" s="386">
        <f t="shared" si="13"/>
        <v>-1.968043328</v>
      </c>
      <c r="AA80" s="388">
        <f t="shared" si="14"/>
        <v>-0.2429549508</v>
      </c>
      <c r="AB80" s="389" t="s">
        <v>134</v>
      </c>
      <c r="AC80" s="389" t="s">
        <v>134</v>
      </c>
      <c r="AD80" s="390">
        <v>132152.0</v>
      </c>
      <c r="AE80" s="391" t="s">
        <v>135</v>
      </c>
      <c r="AF80" s="383">
        <v>94.5880501240995</v>
      </c>
      <c r="AG80" s="392">
        <f t="shared" si="15"/>
        <v>78.01803978</v>
      </c>
      <c r="AH80" s="382">
        <f t="shared" si="16"/>
        <v>78.01803978</v>
      </c>
      <c r="AI80" s="383">
        <v>22.7011320297839</v>
      </c>
      <c r="AJ80" s="392">
        <f t="shared" si="17"/>
        <v>15.10026576</v>
      </c>
      <c r="AK80" s="382">
        <f t="shared" si="18"/>
        <v>15.10026576</v>
      </c>
      <c r="AL80" s="392">
        <v>27.9980628367335</v>
      </c>
      <c r="AM80" s="392">
        <f t="shared" si="19"/>
        <v>18.62366111</v>
      </c>
      <c r="AN80" s="382">
        <f t="shared" si="20"/>
        <v>18.62366111</v>
      </c>
      <c r="AO80" s="383">
        <v>150.584175797566</v>
      </c>
      <c r="AP80" s="392">
        <f t="shared" si="21"/>
        <v>137.9157607</v>
      </c>
      <c r="AQ80" s="382">
        <f t="shared" si="22"/>
        <v>137.9157607</v>
      </c>
      <c r="AR80" s="393">
        <f t="shared" si="23"/>
        <v>65.58548764</v>
      </c>
      <c r="AS80" s="382" t="s">
        <v>134</v>
      </c>
      <c r="AT80" s="382" t="s">
        <v>134</v>
      </c>
      <c r="AU80" s="382" t="str">
        <f>RH!I94</f>
        <v>Leste</v>
      </c>
      <c r="AV80" s="394">
        <v>75516.0</v>
      </c>
      <c r="AW80" s="392">
        <v>95.2880016950179</v>
      </c>
      <c r="AX80" s="382">
        <f t="shared" si="24"/>
        <v>0.04491713018</v>
      </c>
      <c r="AY80" s="383">
        <v>99.2</v>
      </c>
      <c r="AZ80" s="382">
        <f t="shared" si="25"/>
        <v>0.5197797372</v>
      </c>
      <c r="BA80" s="383">
        <v>3.22</v>
      </c>
      <c r="BB80" s="382">
        <f t="shared" si="26"/>
        <v>2.212600326</v>
      </c>
      <c r="BC80" s="392">
        <v>2.90839336521581</v>
      </c>
      <c r="BD80" s="382">
        <f t="shared" si="27"/>
        <v>2.337897869</v>
      </c>
      <c r="BE80" s="383">
        <v>94.0</v>
      </c>
      <c r="BF80" s="383">
        <f t="shared" si="28"/>
        <v>0.7113021369</v>
      </c>
      <c r="BG80" s="382">
        <f t="shared" si="29"/>
        <v>0.5477469546</v>
      </c>
      <c r="BH80" s="395">
        <f t="shared" si="30"/>
        <v>1.480885554</v>
      </c>
      <c r="BI80" s="382" t="s">
        <v>134</v>
      </c>
      <c r="BJ80" s="382" t="s">
        <v>134</v>
      </c>
      <c r="BK80" s="382" t="str">
        <f>Equip.!J97</f>
        <v>Leste</v>
      </c>
      <c r="BL80" s="394">
        <v>132152.0</v>
      </c>
      <c r="BM80" s="392">
        <v>8.0</v>
      </c>
      <c r="BN80" s="396">
        <f t="shared" si="64"/>
        <v>6.053635208</v>
      </c>
      <c r="BO80" s="397">
        <f t="shared" si="31"/>
        <v>6.543448498</v>
      </c>
      <c r="BP80" s="398">
        <f t="shared" si="32"/>
        <v>0.5431178742</v>
      </c>
      <c r="BQ80" s="396">
        <v>1.0</v>
      </c>
      <c r="BR80" s="396">
        <f t="shared" si="33"/>
        <v>0.756704401</v>
      </c>
      <c r="BS80" s="397">
        <f t="shared" si="34"/>
        <v>1.510026576</v>
      </c>
      <c r="BT80" s="398">
        <f t="shared" si="35"/>
        <v>-0.0255488748</v>
      </c>
      <c r="BU80" s="396">
        <v>11.0</v>
      </c>
      <c r="BV80" s="396">
        <f t="shared" si="36"/>
        <v>8.323748411</v>
      </c>
      <c r="BW80" s="399">
        <f t="shared" si="37"/>
        <v>7.04679069</v>
      </c>
      <c r="BX80" s="398">
        <f t="shared" si="38"/>
        <v>1.88716944</v>
      </c>
      <c r="BY80" s="396">
        <v>7.0</v>
      </c>
      <c r="BZ80" s="396">
        <f t="shared" si="39"/>
        <v>5.296930807</v>
      </c>
      <c r="CA80" s="397">
        <f t="shared" si="40"/>
        <v>6.543448498</v>
      </c>
      <c r="CB80" s="398">
        <f t="shared" si="41"/>
        <v>0.5831328588</v>
      </c>
      <c r="CC80" s="400">
        <v>1.0</v>
      </c>
      <c r="CD80" s="396">
        <f t="shared" si="42"/>
        <v>0.756704401</v>
      </c>
      <c r="CE80" s="397">
        <f t="shared" si="43"/>
        <v>1.510026576</v>
      </c>
      <c r="CF80" s="398">
        <f t="shared" si="44"/>
        <v>-0.0255488748</v>
      </c>
      <c r="CG80" s="392">
        <v>6.0</v>
      </c>
      <c r="CH80" s="396">
        <f t="shared" si="45"/>
        <v>4.540226406</v>
      </c>
      <c r="CI80" s="397">
        <f t="shared" si="46"/>
        <v>4.026737537</v>
      </c>
      <c r="CJ80" s="398">
        <f t="shared" si="47"/>
        <v>0.6063349155</v>
      </c>
      <c r="CK80" s="392">
        <v>7.0</v>
      </c>
      <c r="CL80" s="396">
        <f t="shared" si="48"/>
        <v>5.296930807</v>
      </c>
      <c r="CM80" s="397">
        <f t="shared" si="49"/>
        <v>8.053475074</v>
      </c>
      <c r="CN80" s="398">
        <f t="shared" si="50"/>
        <v>1.177498041</v>
      </c>
      <c r="CO80" s="401">
        <v>78.0</v>
      </c>
      <c r="CP80" s="402">
        <f t="shared" si="51"/>
        <v>59.02294328</v>
      </c>
      <c r="CQ80" s="403">
        <f t="shared" si="52"/>
        <v>58.38769429</v>
      </c>
      <c r="CR80" s="398">
        <f t="shared" si="53"/>
        <v>2.14319395</v>
      </c>
      <c r="CS80" s="404">
        <f t="shared" si="54"/>
        <v>0.9853336434</v>
      </c>
      <c r="CT80" s="396">
        <v>1.396878</v>
      </c>
      <c r="CU80" s="396">
        <v>42.7906977</v>
      </c>
      <c r="CV80" s="405">
        <f t="shared" si="55"/>
        <v>22.09378785</v>
      </c>
      <c r="CW80" s="382" t="s">
        <v>134</v>
      </c>
      <c r="CX80" s="382" t="s">
        <v>134</v>
      </c>
      <c r="CY80" s="406" t="s">
        <v>135</v>
      </c>
      <c r="CZ80" s="394">
        <v>132152.0</v>
      </c>
      <c r="DA80" s="396">
        <v>128.0</v>
      </c>
      <c r="DB80" s="400">
        <f t="shared" si="56"/>
        <v>96.85816333</v>
      </c>
      <c r="DC80" s="398">
        <f t="shared" si="57"/>
        <v>-2.145995855</v>
      </c>
      <c r="DD80" s="396">
        <v>0.0</v>
      </c>
      <c r="DE80" s="398">
        <f t="shared" si="58"/>
        <v>-1.811042178</v>
      </c>
      <c r="DF80" s="400">
        <v>0.0</v>
      </c>
      <c r="DG80" s="398">
        <f t="shared" si="59"/>
        <v>-1.54108341</v>
      </c>
      <c r="DH80" s="407">
        <f t="shared" si="60"/>
        <v>-1.736554038</v>
      </c>
      <c r="DI80" s="396">
        <v>1753.51</v>
      </c>
      <c r="DJ80" s="398">
        <f t="shared" si="61"/>
        <v>1753.51</v>
      </c>
      <c r="DK80" s="388">
        <f t="shared" si="62"/>
        <v>1753.51</v>
      </c>
    </row>
    <row r="81">
      <c r="A81" s="381" t="s">
        <v>220</v>
      </c>
      <c r="B81" s="382" t="s">
        <v>148</v>
      </c>
      <c r="C81" s="382" t="s">
        <v>148</v>
      </c>
      <c r="D81" s="382" t="str">
        <f>Neces.!I95</f>
        <v>Centro Sul</v>
      </c>
      <c r="E81" s="383">
        <v>643.402124286895</v>
      </c>
      <c r="F81" s="384">
        <f t="shared" si="1"/>
        <v>0.2196343972</v>
      </c>
      <c r="G81" s="385">
        <f>H81*(1+$I$82)^12</f>
        <v>7093.570138</v>
      </c>
      <c r="H81" s="385">
        <v>6336.0</v>
      </c>
      <c r="I81" s="383">
        <f t="shared" si="2"/>
        <v>3.801815169</v>
      </c>
      <c r="J81" s="386">
        <f t="shared" si="3"/>
        <v>0.9668897351</v>
      </c>
      <c r="K81" s="383">
        <v>0.119957537</v>
      </c>
      <c r="L81" s="386">
        <f t="shared" si="66"/>
        <v>2.03428179</v>
      </c>
      <c r="M81" s="383">
        <v>0.333484986</v>
      </c>
      <c r="N81" s="386">
        <f t="shared" si="5"/>
        <v>3.599391624</v>
      </c>
      <c r="O81" s="383">
        <f t="shared" si="6"/>
        <v>0.9456188622</v>
      </c>
      <c r="P81" s="387">
        <f t="shared" si="7"/>
        <v>0</v>
      </c>
      <c r="Q81" s="387">
        <f t="shared" si="8"/>
        <v>-0.2205145505</v>
      </c>
      <c r="R81" s="383">
        <v>1578.28282828283</v>
      </c>
      <c r="S81" s="386">
        <f t="shared" si="9"/>
        <v>-0.05214195081</v>
      </c>
      <c r="T81" s="383">
        <v>14.8674242424242</v>
      </c>
      <c r="U81" s="386">
        <f t="shared" si="10"/>
        <v>2.165468911</v>
      </c>
      <c r="V81" s="383">
        <v>6.18686868686869</v>
      </c>
      <c r="W81" s="386">
        <f t="shared" si="11"/>
        <v>-1.294772066</v>
      </c>
      <c r="X81" s="383">
        <v>25.2209595959596</v>
      </c>
      <c r="Y81" s="383">
        <f t="shared" si="12"/>
        <v>74.7790404</v>
      </c>
      <c r="Z81" s="386">
        <f t="shared" si="13"/>
        <v>-0.8479004402</v>
      </c>
      <c r="AA81" s="388">
        <f t="shared" si="14"/>
        <v>0.6134108875</v>
      </c>
      <c r="AB81" s="389" t="s">
        <v>220</v>
      </c>
      <c r="AC81" s="389" t="s">
        <v>148</v>
      </c>
      <c r="AD81" s="390">
        <v>6336.0</v>
      </c>
      <c r="AE81" s="391" t="s">
        <v>143</v>
      </c>
      <c r="AF81" s="383">
        <v>0.0</v>
      </c>
      <c r="AG81" s="392">
        <f t="shared" si="15"/>
        <v>71.01496777</v>
      </c>
      <c r="AH81" s="382">
        <f t="shared" si="16"/>
        <v>71.01496777</v>
      </c>
      <c r="AI81" s="383">
        <v>0.0</v>
      </c>
      <c r="AJ81" s="392">
        <f t="shared" si="17"/>
        <v>12.66350824</v>
      </c>
      <c r="AK81" s="382">
        <f t="shared" si="18"/>
        <v>12.66350824</v>
      </c>
      <c r="AL81" s="392">
        <v>0.0</v>
      </c>
      <c r="AM81" s="392">
        <f t="shared" si="19"/>
        <v>18.37450215</v>
      </c>
      <c r="AN81" s="382">
        <f t="shared" si="20"/>
        <v>18.37450215</v>
      </c>
      <c r="AO81" s="383">
        <v>110.479797979798</v>
      </c>
      <c r="AP81" s="392">
        <f t="shared" si="21"/>
        <v>157.9213969</v>
      </c>
      <c r="AQ81" s="382">
        <f t="shared" si="22"/>
        <v>157.9213969</v>
      </c>
      <c r="AR81" s="393">
        <f t="shared" si="23"/>
        <v>69.6244649</v>
      </c>
      <c r="AS81" s="382" t="s">
        <v>220</v>
      </c>
      <c r="AT81" s="382" t="s">
        <v>148</v>
      </c>
      <c r="AU81" s="382" t="str">
        <f>RH!I95</f>
        <v>Centro Sul</v>
      </c>
      <c r="AV81" s="394">
        <v>3694.333333</v>
      </c>
      <c r="AW81" s="392">
        <v>100.0</v>
      </c>
      <c r="AX81" s="382">
        <f t="shared" si="24"/>
        <v>0.5453197569</v>
      </c>
      <c r="AY81" s="383">
        <v>100.0</v>
      </c>
      <c r="AZ81" s="382">
        <f t="shared" si="25"/>
        <v>0.5821872744</v>
      </c>
      <c r="BA81" s="383">
        <v>1.25</v>
      </c>
      <c r="BB81" s="382">
        <f t="shared" si="26"/>
        <v>-0.3923394482</v>
      </c>
      <c r="BC81" s="392">
        <v>1.7834595959596</v>
      </c>
      <c r="BD81" s="382">
        <f t="shared" si="27"/>
        <v>0.4988774538</v>
      </c>
      <c r="BE81" s="383">
        <v>10.0</v>
      </c>
      <c r="BF81" s="383">
        <f t="shared" si="28"/>
        <v>1.578282828</v>
      </c>
      <c r="BG81" s="382">
        <f t="shared" si="29"/>
        <v>2.795672239</v>
      </c>
      <c r="BH81" s="395">
        <f t="shared" si="30"/>
        <v>0.4788113044</v>
      </c>
      <c r="BI81" s="382" t="s">
        <v>220</v>
      </c>
      <c r="BJ81" s="382" t="s">
        <v>148</v>
      </c>
      <c r="BK81" s="382" t="str">
        <f>Equip.!J98</f>
        <v>Centro Sul</v>
      </c>
      <c r="BL81" s="394">
        <v>6336.0</v>
      </c>
      <c r="BM81" s="392">
        <v>1.0</v>
      </c>
      <c r="BN81" s="396">
        <f t="shared" si="64"/>
        <v>15.78282828</v>
      </c>
      <c r="BO81" s="397">
        <f t="shared" si="31"/>
        <v>5.462689828</v>
      </c>
      <c r="BP81" s="398">
        <f t="shared" si="32"/>
        <v>-0.2909355017</v>
      </c>
      <c r="BQ81" s="396">
        <v>0.0</v>
      </c>
      <c r="BR81" s="396">
        <f t="shared" si="33"/>
        <v>0</v>
      </c>
      <c r="BS81" s="397">
        <f t="shared" si="34"/>
        <v>1.241520416</v>
      </c>
      <c r="BT81" s="398">
        <f t="shared" si="35"/>
        <v>-0.49503649</v>
      </c>
      <c r="BU81" s="396">
        <v>0.0</v>
      </c>
      <c r="BV81" s="396">
        <f t="shared" si="36"/>
        <v>0</v>
      </c>
      <c r="BW81" s="399">
        <f t="shared" si="37"/>
        <v>2.234736748</v>
      </c>
      <c r="BX81" s="398">
        <f t="shared" si="38"/>
        <v>-0.4154147741</v>
      </c>
      <c r="BY81" s="396">
        <v>0.0</v>
      </c>
      <c r="BZ81" s="396">
        <f t="shared" si="39"/>
        <v>0</v>
      </c>
      <c r="CA81" s="397">
        <f t="shared" si="40"/>
        <v>1.738128582</v>
      </c>
      <c r="CB81" s="398">
        <f t="shared" si="41"/>
        <v>-0.7862777945</v>
      </c>
      <c r="CC81" s="400">
        <v>0.0</v>
      </c>
      <c r="CD81" s="396">
        <f t="shared" si="42"/>
        <v>0</v>
      </c>
      <c r="CE81" s="397">
        <f t="shared" si="43"/>
        <v>1.241520416</v>
      </c>
      <c r="CF81" s="398">
        <f t="shared" si="44"/>
        <v>-0.49503649</v>
      </c>
      <c r="CG81" s="392">
        <v>0.0</v>
      </c>
      <c r="CH81" s="396">
        <f t="shared" si="45"/>
        <v>0</v>
      </c>
      <c r="CI81" s="397">
        <f t="shared" si="46"/>
        <v>2.483040831</v>
      </c>
      <c r="CJ81" s="398">
        <f t="shared" si="47"/>
        <v>-0.1580641602</v>
      </c>
      <c r="CK81" s="392">
        <v>0.0</v>
      </c>
      <c r="CL81" s="396">
        <f t="shared" si="48"/>
        <v>0</v>
      </c>
      <c r="CM81" s="397">
        <f t="shared" si="49"/>
        <v>6.952514327</v>
      </c>
      <c r="CN81" s="398">
        <f t="shared" si="50"/>
        <v>0.8079255282</v>
      </c>
      <c r="CO81" s="401">
        <v>4.0</v>
      </c>
      <c r="CP81" s="402">
        <f t="shared" si="51"/>
        <v>63.13131313</v>
      </c>
      <c r="CQ81" s="403">
        <f t="shared" si="52"/>
        <v>40.22526146</v>
      </c>
      <c r="CR81" s="398">
        <f t="shared" si="53"/>
        <v>0.2941921253</v>
      </c>
      <c r="CS81" s="404">
        <f t="shared" si="54"/>
        <v>-0.1160368198</v>
      </c>
      <c r="CT81" s="396">
        <v>15.35039</v>
      </c>
      <c r="CU81" s="396">
        <v>33.495702</v>
      </c>
      <c r="CV81" s="405">
        <f t="shared" si="55"/>
        <v>24.423046</v>
      </c>
      <c r="CW81" s="382" t="s">
        <v>220</v>
      </c>
      <c r="CX81" s="382" t="s">
        <v>148</v>
      </c>
      <c r="CY81" s="406" t="s">
        <v>143</v>
      </c>
      <c r="CZ81" s="394">
        <v>6336.0</v>
      </c>
      <c r="DA81" s="396">
        <v>2.0</v>
      </c>
      <c r="DB81" s="400">
        <f t="shared" si="56"/>
        <v>31.56565657</v>
      </c>
      <c r="DC81" s="398">
        <f t="shared" si="57"/>
        <v>0.3072790252</v>
      </c>
      <c r="DD81" s="396">
        <v>55.62207636</v>
      </c>
      <c r="DE81" s="398">
        <f t="shared" si="58"/>
        <v>-1.197191776</v>
      </c>
      <c r="DF81" s="400">
        <v>55.62207636</v>
      </c>
      <c r="DG81" s="398">
        <f t="shared" si="59"/>
        <v>-0.918160878</v>
      </c>
      <c r="DH81" s="407">
        <f t="shared" si="60"/>
        <v>-0.9351323365</v>
      </c>
      <c r="DI81" s="396">
        <v>1365.72</v>
      </c>
      <c r="DJ81" s="398">
        <f t="shared" si="61"/>
        <v>1365.72</v>
      </c>
      <c r="DK81" s="388">
        <f t="shared" si="62"/>
        <v>1365.72</v>
      </c>
    </row>
    <row r="82">
      <c r="A82" s="414"/>
      <c r="B82" s="414"/>
      <c r="C82" s="414"/>
      <c r="D82" s="414"/>
      <c r="E82" s="414"/>
      <c r="F82" s="414"/>
      <c r="G82" s="415">
        <v>3086658.0</v>
      </c>
      <c r="H82" s="416">
        <v>2757013.0</v>
      </c>
      <c r="I82" s="417">
        <f>(G82/H82)^(1/12)-1</f>
        <v>0.009456188622</v>
      </c>
      <c r="J82" s="418"/>
      <c r="K82" s="419"/>
      <c r="L82" s="420"/>
      <c r="M82" s="419"/>
      <c r="N82" s="420"/>
      <c r="O82" s="419"/>
      <c r="P82" s="414"/>
      <c r="Q82" s="414"/>
      <c r="R82" s="414"/>
      <c r="S82" s="418"/>
      <c r="T82" s="414"/>
      <c r="U82" s="418"/>
      <c r="V82" s="414"/>
      <c r="W82" s="418"/>
      <c r="X82" s="414"/>
      <c r="Y82" s="414"/>
      <c r="Z82" s="418"/>
      <c r="AA82" s="421"/>
      <c r="AB82" s="414"/>
      <c r="AC82" s="414"/>
      <c r="AD82" s="414"/>
      <c r="AE82" s="414"/>
      <c r="AF82" s="414"/>
      <c r="AG82" s="414"/>
      <c r="AH82" s="418"/>
      <c r="AI82" s="414"/>
      <c r="AJ82" s="414"/>
      <c r="AK82" s="418"/>
      <c r="AL82" s="414"/>
      <c r="AM82" s="414"/>
      <c r="AN82" s="418"/>
      <c r="AO82" s="414"/>
      <c r="AP82" s="414"/>
      <c r="AQ82" s="418"/>
      <c r="AR82" s="421"/>
      <c r="AS82" s="414"/>
      <c r="AT82" s="414"/>
      <c r="AU82" s="414"/>
      <c r="AV82" s="414"/>
      <c r="AW82" s="414"/>
      <c r="AX82" s="418"/>
      <c r="AY82" s="414"/>
      <c r="AZ82" s="418"/>
      <c r="BA82" s="414"/>
      <c r="BB82" s="418"/>
      <c r="BC82" s="414"/>
      <c r="BD82" s="418"/>
      <c r="BE82" s="414"/>
      <c r="BF82" s="414"/>
      <c r="BG82" s="418"/>
      <c r="BH82" s="421"/>
      <c r="BI82" s="414"/>
      <c r="BJ82" s="414"/>
      <c r="BK82" s="414"/>
      <c r="BL82" s="414"/>
      <c r="BM82" s="414"/>
      <c r="BN82" s="414"/>
      <c r="BO82" s="414"/>
      <c r="BP82" s="418"/>
      <c r="BQ82" s="414"/>
      <c r="BR82" s="414"/>
      <c r="BS82" s="414"/>
      <c r="BT82" s="418"/>
      <c r="BU82" s="414"/>
      <c r="BV82" s="422"/>
      <c r="BW82" s="414"/>
      <c r="BX82" s="418"/>
      <c r="BY82" s="414"/>
      <c r="BZ82" s="414"/>
      <c r="CA82" s="414"/>
      <c r="CB82" s="418"/>
      <c r="CC82" s="414"/>
      <c r="CD82" s="414"/>
      <c r="CE82" s="414"/>
      <c r="CF82" s="418"/>
      <c r="CG82" s="414"/>
      <c r="CH82" s="414"/>
      <c r="CI82" s="414"/>
      <c r="CJ82" s="418"/>
      <c r="CK82" s="414"/>
      <c r="CL82" s="414"/>
      <c r="CM82" s="414"/>
      <c r="CN82" s="418"/>
      <c r="CO82" s="414"/>
      <c r="CP82" s="414"/>
      <c r="CQ82" s="414"/>
      <c r="CR82" s="418"/>
      <c r="CS82" s="421"/>
      <c r="CT82" s="414"/>
      <c r="CU82" s="414"/>
      <c r="CV82" s="421"/>
      <c r="CW82" s="414"/>
      <c r="CX82" s="414"/>
      <c r="CY82" s="414"/>
      <c r="CZ82" s="414"/>
      <c r="DA82" s="414"/>
      <c r="DB82" s="414"/>
      <c r="DC82" s="418"/>
      <c r="DD82" s="414"/>
      <c r="DE82" s="418"/>
      <c r="DF82" s="414"/>
      <c r="DG82" s="418"/>
      <c r="DH82" s="421"/>
      <c r="DI82" s="414"/>
      <c r="DJ82" s="418"/>
      <c r="DK82" s="421"/>
    </row>
    <row r="83">
      <c r="A83" s="414"/>
      <c r="B83" s="414"/>
      <c r="C83" s="414"/>
      <c r="D83" s="414"/>
      <c r="E83" s="414"/>
      <c r="F83" s="414"/>
      <c r="G83" s="414"/>
      <c r="H83" s="414"/>
      <c r="I83" s="414">
        <f>((G82*1/H82)^(1/12))-1</f>
        <v>0.009456188622</v>
      </c>
      <c r="J83" s="418"/>
      <c r="K83" s="419"/>
      <c r="L83" s="420"/>
      <c r="M83" s="419"/>
      <c r="N83" s="420"/>
      <c r="O83" s="419"/>
      <c r="P83" s="414"/>
      <c r="Q83" s="414"/>
      <c r="R83" s="414"/>
      <c r="S83" s="418"/>
      <c r="T83" s="414"/>
      <c r="U83" s="418"/>
      <c r="V83" s="414"/>
      <c r="W83" s="418"/>
      <c r="X83" s="414"/>
      <c r="Y83" s="414"/>
      <c r="Z83" s="418"/>
      <c r="AA83" s="421"/>
      <c r="AB83" s="414"/>
      <c r="AC83" s="414"/>
      <c r="AD83" s="414"/>
      <c r="AE83" s="414"/>
      <c r="AF83" s="414"/>
      <c r="AG83" s="414"/>
      <c r="AH83" s="418"/>
      <c r="AI83" s="414"/>
      <c r="AJ83" s="414"/>
      <c r="AK83" s="418"/>
      <c r="AL83" s="414"/>
      <c r="AM83" s="414"/>
      <c r="AN83" s="418"/>
      <c r="AO83" s="414"/>
      <c r="AP83" s="414"/>
      <c r="AQ83" s="418"/>
      <c r="AR83" s="421"/>
      <c r="AS83" s="414"/>
      <c r="AT83" s="414"/>
      <c r="AU83" s="414"/>
      <c r="AV83" s="414"/>
      <c r="AW83" s="414"/>
      <c r="AX83" s="418"/>
      <c r="AY83" s="414"/>
      <c r="AZ83" s="418"/>
      <c r="BA83" s="414"/>
      <c r="BB83" s="418"/>
      <c r="BC83" s="414"/>
      <c r="BD83" s="418"/>
      <c r="BE83" s="414"/>
      <c r="BF83" s="414"/>
      <c r="BG83" s="418"/>
      <c r="BH83" s="421"/>
      <c r="BI83" s="414"/>
      <c r="BJ83" s="414"/>
      <c r="BK83" s="414"/>
      <c r="BL83" s="414"/>
      <c r="BM83" s="414"/>
      <c r="BN83" s="414"/>
      <c r="BO83" s="414"/>
      <c r="BP83" s="418"/>
      <c r="BQ83" s="414"/>
      <c r="BR83" s="414"/>
      <c r="BS83" s="414"/>
      <c r="BT83" s="418"/>
      <c r="BU83" s="414"/>
      <c r="BV83" s="422"/>
      <c r="BW83" s="414"/>
      <c r="BX83" s="418"/>
      <c r="BY83" s="414"/>
      <c r="BZ83" s="414"/>
      <c r="CA83" s="414"/>
      <c r="CB83" s="418"/>
      <c r="CC83" s="414"/>
      <c r="CD83" s="414"/>
      <c r="CE83" s="414"/>
      <c r="CF83" s="418"/>
      <c r="CG83" s="414"/>
      <c r="CH83" s="414"/>
      <c r="CI83" s="414"/>
      <c r="CJ83" s="418"/>
      <c r="CK83" s="414"/>
      <c r="CL83" s="414"/>
      <c r="CM83" s="414"/>
      <c r="CN83" s="418"/>
      <c r="CO83" s="414"/>
      <c r="CP83" s="414"/>
      <c r="CQ83" s="414"/>
      <c r="CR83" s="418"/>
      <c r="CS83" s="421"/>
      <c r="CT83" s="414"/>
      <c r="CU83" s="414"/>
      <c r="CV83" s="421"/>
      <c r="CW83" s="414"/>
      <c r="CX83" s="414"/>
      <c r="CY83" s="414"/>
      <c r="CZ83" s="414"/>
      <c r="DA83" s="414"/>
      <c r="DB83" s="414"/>
      <c r="DC83" s="418"/>
      <c r="DD83" s="414"/>
      <c r="DE83" s="418"/>
      <c r="DF83" s="414"/>
      <c r="DG83" s="418"/>
      <c r="DH83" s="421"/>
      <c r="DI83" s="414"/>
      <c r="DJ83" s="418"/>
      <c r="DK83" s="421"/>
    </row>
    <row r="84">
      <c r="A84" s="414"/>
      <c r="B84" s="414"/>
      <c r="C84" s="414"/>
      <c r="D84" s="414"/>
      <c r="E84" s="414"/>
      <c r="F84" s="414"/>
      <c r="G84" s="414"/>
      <c r="H84" s="414"/>
      <c r="I84" s="414"/>
      <c r="J84" s="418"/>
      <c r="K84" s="419"/>
      <c r="L84" s="420"/>
      <c r="M84" s="419"/>
      <c r="N84" s="420"/>
      <c r="O84" s="419"/>
      <c r="P84" s="414"/>
      <c r="Q84" s="414"/>
      <c r="R84" s="414"/>
      <c r="S84" s="418"/>
      <c r="T84" s="414"/>
      <c r="U84" s="418"/>
      <c r="V84" s="414"/>
      <c r="W84" s="418"/>
      <c r="X84" s="414"/>
      <c r="Y84" s="414"/>
      <c r="Z84" s="418"/>
      <c r="AA84" s="421"/>
      <c r="AB84" s="414"/>
      <c r="AC84" s="414"/>
      <c r="AD84" s="414"/>
      <c r="AE84" s="414"/>
      <c r="AF84" s="423">
        <v>1.0</v>
      </c>
      <c r="AG84" s="424" t="s">
        <v>135</v>
      </c>
      <c r="AH84" s="425">
        <f t="shared" ref="AH84:AH86" si="71">SUMIFS(AD$3:AD$81,AE$3:AE$81,AG84)</f>
        <v>198672</v>
      </c>
      <c r="AI84" s="414"/>
      <c r="AJ84" s="414"/>
      <c r="AK84" s="418"/>
      <c r="AL84" s="414"/>
      <c r="AM84" s="414"/>
      <c r="AN84" s="418"/>
      <c r="AO84" s="414"/>
      <c r="AP84" s="414"/>
      <c r="AQ84" s="418"/>
      <c r="AR84" s="421"/>
      <c r="AS84" s="414"/>
      <c r="AT84" s="414"/>
      <c r="AU84" s="414"/>
      <c r="AV84" s="414"/>
      <c r="AW84" s="414"/>
      <c r="AX84" s="418"/>
      <c r="AY84" s="414"/>
      <c r="AZ84" s="418"/>
      <c r="BA84" s="414"/>
      <c r="BB84" s="418"/>
      <c r="BC84" s="414"/>
      <c r="BD84" s="418"/>
      <c r="BE84" s="414"/>
      <c r="BF84" s="414"/>
      <c r="BG84" s="418"/>
      <c r="BH84" s="421"/>
      <c r="BI84" s="414"/>
      <c r="BJ84" s="414"/>
      <c r="BK84" s="414"/>
      <c r="BL84" s="414"/>
      <c r="BM84" s="414"/>
      <c r="BN84" s="414"/>
      <c r="BO84" s="414"/>
      <c r="BP84" s="418"/>
      <c r="BQ84" s="414"/>
      <c r="BR84" s="414"/>
      <c r="BS84" s="414"/>
      <c r="BT84" s="418"/>
      <c r="BU84" s="414"/>
      <c r="BV84" s="422"/>
      <c r="BW84" s="414"/>
      <c r="BX84" s="418"/>
      <c r="BY84" s="414"/>
      <c r="BZ84" s="414"/>
      <c r="CA84" s="414"/>
      <c r="CB84" s="418"/>
      <c r="CC84" s="414"/>
      <c r="CD84" s="414"/>
      <c r="CE84" s="414"/>
      <c r="CF84" s="418"/>
      <c r="CG84" s="414"/>
      <c r="CH84" s="414"/>
      <c r="CI84" s="414"/>
      <c r="CJ84" s="418"/>
      <c r="CK84" s="414"/>
      <c r="CL84" s="414"/>
      <c r="CM84" s="414"/>
      <c r="CN84" s="418"/>
      <c r="CO84" s="414"/>
      <c r="CP84" s="414"/>
      <c r="CQ84" s="414"/>
      <c r="CR84" s="418"/>
      <c r="CS84" s="421"/>
      <c r="CT84" s="414"/>
      <c r="CU84" s="414"/>
      <c r="CV84" s="421"/>
      <c r="CW84" s="414"/>
      <c r="CX84" s="414"/>
      <c r="CY84" s="414"/>
      <c r="CZ84" s="414"/>
      <c r="DA84" s="414"/>
      <c r="DB84" s="414"/>
      <c r="DC84" s="418"/>
      <c r="DD84" s="414"/>
      <c r="DE84" s="418"/>
      <c r="DF84" s="414"/>
      <c r="DG84" s="418"/>
      <c r="DH84" s="421"/>
      <c r="DI84" s="414"/>
      <c r="DJ84" s="418"/>
      <c r="DK84" s="421"/>
    </row>
    <row r="85">
      <c r="A85" s="414"/>
      <c r="B85" s="414"/>
      <c r="C85" s="414"/>
      <c r="D85" s="414"/>
      <c r="E85" s="414"/>
      <c r="F85" s="414"/>
      <c r="G85" s="414"/>
      <c r="H85" s="414"/>
      <c r="I85" s="414"/>
      <c r="J85" s="418"/>
      <c r="K85" s="419"/>
      <c r="L85" s="420"/>
      <c r="M85" s="419"/>
      <c r="N85" s="420"/>
      <c r="O85" s="419"/>
      <c r="P85" s="414"/>
      <c r="Q85" s="414"/>
      <c r="R85" s="414"/>
      <c r="S85" s="418"/>
      <c r="T85" s="414"/>
      <c r="U85" s="418"/>
      <c r="V85" s="414"/>
      <c r="W85" s="418"/>
      <c r="X85" s="414"/>
      <c r="Y85" s="414"/>
      <c r="Z85" s="418"/>
      <c r="AA85" s="421"/>
      <c r="AB85" s="414"/>
      <c r="AC85" s="414"/>
      <c r="AD85" s="414"/>
      <c r="AE85" s="414"/>
      <c r="AF85" s="423">
        <v>2.0</v>
      </c>
      <c r="AG85" s="424" t="s">
        <v>141</v>
      </c>
      <c r="AH85" s="425">
        <f t="shared" si="71"/>
        <v>115922</v>
      </c>
      <c r="AI85" s="414"/>
      <c r="AJ85" s="414"/>
      <c r="AK85" s="418"/>
      <c r="AL85" s="414"/>
      <c r="AM85" s="414"/>
      <c r="AN85" s="418"/>
      <c r="AO85" s="414"/>
      <c r="AP85" s="414"/>
      <c r="AQ85" s="418"/>
      <c r="AR85" s="421"/>
      <c r="AS85" s="414"/>
      <c r="AT85" s="414"/>
      <c r="AU85" s="414"/>
      <c r="AV85" s="414"/>
      <c r="AW85" s="414"/>
      <c r="AX85" s="418"/>
      <c r="AY85" s="414"/>
      <c r="AZ85" s="418"/>
      <c r="BA85" s="414"/>
      <c r="BB85" s="418"/>
      <c r="BC85" s="414"/>
      <c r="BD85" s="418"/>
      <c r="BE85" s="414"/>
      <c r="BF85" s="414"/>
      <c r="BG85" s="418"/>
      <c r="BH85" s="421"/>
      <c r="BI85" s="414"/>
      <c r="BJ85" s="414"/>
      <c r="BK85" s="414"/>
      <c r="BL85" s="414"/>
      <c r="BM85" s="414"/>
      <c r="BN85" s="414"/>
      <c r="BO85" s="414"/>
      <c r="BP85" s="418"/>
      <c r="BQ85" s="414"/>
      <c r="BR85" s="414"/>
      <c r="BS85" s="414"/>
      <c r="BT85" s="418"/>
      <c r="BU85" s="414"/>
      <c r="BV85" s="422"/>
      <c r="BW85" s="414"/>
      <c r="BX85" s="418"/>
      <c r="BY85" s="414"/>
      <c r="BZ85" s="414"/>
      <c r="CA85" s="414"/>
      <c r="CB85" s="418"/>
      <c r="CC85" s="414"/>
      <c r="CD85" s="414"/>
      <c r="CE85" s="414"/>
      <c r="CF85" s="418"/>
      <c r="CG85" s="414"/>
      <c r="CH85" s="414"/>
      <c r="CI85" s="414"/>
      <c r="CJ85" s="418"/>
      <c r="CK85" s="414"/>
      <c r="CL85" s="414"/>
      <c r="CM85" s="414"/>
      <c r="CN85" s="418"/>
      <c r="CO85" s="414"/>
      <c r="CP85" s="414"/>
      <c r="CQ85" s="414"/>
      <c r="CR85" s="418"/>
      <c r="CS85" s="421"/>
      <c r="CT85" s="414"/>
      <c r="CU85" s="414"/>
      <c r="CV85" s="421"/>
      <c r="CW85" s="414"/>
      <c r="CX85" s="414"/>
      <c r="CY85" s="414"/>
      <c r="CZ85" s="414"/>
      <c r="DA85" s="414"/>
      <c r="DB85" s="414"/>
      <c r="DC85" s="418"/>
      <c r="DD85" s="414"/>
      <c r="DE85" s="418"/>
      <c r="DF85" s="414"/>
      <c r="DG85" s="418"/>
      <c r="DH85" s="421"/>
      <c r="DI85" s="414"/>
      <c r="DJ85" s="418"/>
      <c r="DK85" s="421"/>
    </row>
    <row r="86">
      <c r="A86" s="414"/>
      <c r="B86" s="414"/>
      <c r="C86" s="414"/>
      <c r="D86" s="414"/>
      <c r="E86" s="414"/>
      <c r="F86" s="414"/>
      <c r="G86" s="414"/>
      <c r="H86" s="414"/>
      <c r="I86" s="414"/>
      <c r="J86" s="418"/>
      <c r="K86" s="419"/>
      <c r="L86" s="420"/>
      <c r="M86" s="419"/>
      <c r="N86" s="420"/>
      <c r="O86" s="419"/>
      <c r="P86" s="414"/>
      <c r="Q86" s="414"/>
      <c r="R86" s="414"/>
      <c r="S86" s="418"/>
      <c r="T86" s="414"/>
      <c r="U86" s="418"/>
      <c r="V86" s="414"/>
      <c r="W86" s="418"/>
      <c r="X86" s="414"/>
      <c r="Y86" s="414"/>
      <c r="Z86" s="418"/>
      <c r="AA86" s="421"/>
      <c r="AB86" s="414"/>
      <c r="AC86" s="414"/>
      <c r="AD86" s="414"/>
      <c r="AE86" s="414"/>
      <c r="AF86" s="423">
        <v>3.0</v>
      </c>
      <c r="AG86" s="424" t="s">
        <v>146</v>
      </c>
      <c r="AH86" s="425">
        <f t="shared" si="71"/>
        <v>329549</v>
      </c>
      <c r="AI86" s="414"/>
      <c r="AJ86" s="414"/>
      <c r="AK86" s="418"/>
      <c r="AL86" s="414"/>
      <c r="AM86" s="414"/>
      <c r="AN86" s="418"/>
      <c r="AO86" s="414"/>
      <c r="AP86" s="414"/>
      <c r="AQ86" s="418"/>
      <c r="AR86" s="421"/>
      <c r="AS86" s="414"/>
      <c r="AT86" s="414"/>
      <c r="AU86" s="414"/>
      <c r="AV86" s="414"/>
      <c r="AW86" s="414"/>
      <c r="AX86" s="418"/>
      <c r="AY86" s="414"/>
      <c r="AZ86" s="418"/>
      <c r="BA86" s="414"/>
      <c r="BB86" s="418"/>
      <c r="BC86" s="414"/>
      <c r="BD86" s="418"/>
      <c r="BE86" s="414"/>
      <c r="BF86" s="414"/>
      <c r="BG86" s="418"/>
      <c r="BH86" s="421"/>
      <c r="BI86" s="414"/>
      <c r="BJ86" s="414"/>
      <c r="BK86" s="414"/>
      <c r="BL86" s="414"/>
      <c r="BM86" s="414"/>
      <c r="BN86" s="414"/>
      <c r="BO86" s="414"/>
      <c r="BP86" s="418"/>
      <c r="BQ86" s="414"/>
      <c r="BR86" s="414"/>
      <c r="BS86" s="414"/>
      <c r="BT86" s="418"/>
      <c r="BU86" s="414"/>
      <c r="BV86" s="422"/>
      <c r="BW86" s="414"/>
      <c r="BX86" s="418"/>
      <c r="BY86" s="414"/>
      <c r="BZ86" s="414"/>
      <c r="CA86" s="414"/>
      <c r="CB86" s="418"/>
      <c r="CC86" s="414"/>
      <c r="CD86" s="414"/>
      <c r="CE86" s="414"/>
      <c r="CF86" s="418"/>
      <c r="CG86" s="414"/>
      <c r="CH86" s="414"/>
      <c r="CI86" s="414"/>
      <c r="CJ86" s="418"/>
      <c r="CK86" s="414"/>
      <c r="CL86" s="414"/>
      <c r="CM86" s="414"/>
      <c r="CN86" s="418"/>
      <c r="CO86" s="414"/>
      <c r="CP86" s="414"/>
      <c r="CQ86" s="414"/>
      <c r="CR86" s="418"/>
      <c r="CS86" s="421"/>
      <c r="CT86" s="414"/>
      <c r="CU86" s="414"/>
      <c r="CV86" s="421"/>
      <c r="CW86" s="414"/>
      <c r="CX86" s="414"/>
      <c r="CY86" s="414"/>
      <c r="CZ86" s="414"/>
      <c r="DA86" s="414"/>
      <c r="DB86" s="414"/>
      <c r="DC86" s="418"/>
      <c r="DD86" s="414"/>
      <c r="DE86" s="418"/>
      <c r="DF86" s="414"/>
      <c r="DG86" s="418"/>
      <c r="DH86" s="421"/>
      <c r="DI86" s="414"/>
      <c r="DJ86" s="418"/>
      <c r="DK86" s="421"/>
    </row>
  </sheetData>
  <mergeCells count="5">
    <mergeCell ref="B1:D1"/>
    <mergeCell ref="AB1:AE1"/>
    <mergeCell ref="AS1:AV1"/>
    <mergeCell ref="BI1:BL1"/>
    <mergeCell ref="CW1:CZ1"/>
  </mergeCells>
  <conditionalFormatting sqref="CV3:CV81">
    <cfRule type="colorScale" priority="1">
      <colorScale>
        <cfvo type="min"/>
        <cfvo type="formula" val="3854916775"/>
        <cfvo type="max"/>
        <color rgb="FFC9DAF8"/>
        <color rgb="FF6D9EEB"/>
        <color rgb="FF1155CC"/>
      </colorScale>
    </cfRule>
  </conditionalFormatting>
  <conditionalFormatting sqref="CS3:CS81">
    <cfRule type="colorScale" priority="2">
      <colorScale>
        <cfvo type="min"/>
        <cfvo type="formula" val="-35,675,368,755,753,700"/>
        <cfvo type="max"/>
        <color rgb="FFD9D2E9"/>
        <color rgb="FFD5A6BD"/>
        <color rgb="FFA64D79"/>
      </colorScale>
    </cfRule>
  </conditionalFormatting>
  <conditionalFormatting sqref="DH3:DH81">
    <cfRule type="colorScale" priority="3">
      <colorScale>
        <cfvo type="min"/>
        <cfvo type="max"/>
        <color rgb="FFEAD1DC"/>
        <color rgb="FFA64D79"/>
      </colorScale>
    </cfRule>
  </conditionalFormatting>
  <conditionalFormatting sqref="AA2:AA81">
    <cfRule type="colorScale" priority="4">
      <colorScale>
        <cfvo type="min"/>
        <cfvo type="max"/>
        <color rgb="FFFFFFFF"/>
        <color rgb="FF57BB8A"/>
      </colorScale>
    </cfRule>
  </conditionalFormatting>
  <conditionalFormatting sqref="AR1 AR3:AR81">
    <cfRule type="colorScale" priority="5">
      <colorScale>
        <cfvo type="min"/>
        <cfvo type="max"/>
        <color rgb="FFFFFFFF"/>
        <color rgb="FFE67C73"/>
      </colorScale>
    </cfRule>
  </conditionalFormatting>
  <conditionalFormatting sqref="BH3:BH81">
    <cfRule type="colorScale" priority="6">
      <colorScale>
        <cfvo type="min"/>
        <cfvo type="max"/>
        <color rgb="FFFFFFFF"/>
        <color rgb="FFFFD666"/>
      </colorScale>
    </cfRule>
  </conditionalFormatting>
  <conditionalFormatting sqref="DK3:DK81">
    <cfRule type="colorScale" priority="7">
      <colorScale>
        <cfvo type="min"/>
        <cfvo type="max"/>
        <color rgb="FFFCE5CD"/>
        <color rgb="FFB45F06"/>
      </colorScale>
    </cfRule>
  </conditionalFormatting>
  <conditionalFormatting sqref="DH3:DH81">
    <cfRule type="colorScale" priority="8">
      <colorScale>
        <cfvo type="min"/>
        <cfvo type="max"/>
        <color rgb="FFEAD1DC"/>
        <color rgb="FF741B47"/>
      </colorScale>
    </cfRule>
  </conditionalFormatting>
  <conditionalFormatting sqref="CS3:CS81">
    <cfRule type="colorScale" priority="9">
      <colorScale>
        <cfvo type="min"/>
        <cfvo type="formula" val="-11,603,681,977,518,700"/>
        <cfvo type="max"/>
        <color rgb="FFC9DAF8"/>
        <color rgb="FFA4C2F4"/>
        <color rgb="FF1155CC"/>
      </colorScale>
    </cfRule>
  </conditionalFormatting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D9D9D9"/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14" width="15.5"/>
  </cols>
  <sheetData>
    <row r="1" ht="30.75" hidden="1" customHeight="1">
      <c r="A1" s="357"/>
      <c r="B1" s="356"/>
      <c r="E1" s="356">
        <v>0.0</v>
      </c>
      <c r="F1" s="355">
        <f>Neces.!C8</f>
        <v>0.2</v>
      </c>
      <c r="G1" s="356">
        <v>0.0</v>
      </c>
      <c r="H1" s="356">
        <v>0.0</v>
      </c>
      <c r="I1" s="356">
        <v>0.0</v>
      </c>
      <c r="J1" s="355">
        <f>Neces.!E8</f>
        <v>0.1</v>
      </c>
      <c r="K1" s="356">
        <v>0.0</v>
      </c>
      <c r="L1" s="355">
        <f>Neces.!G8</f>
        <v>0.1</v>
      </c>
      <c r="M1" s="356">
        <v>0.0</v>
      </c>
      <c r="N1" s="355">
        <f>Neces.!I8</f>
        <v>0.1</v>
      </c>
      <c r="O1" s="356">
        <v>0.0</v>
      </c>
      <c r="P1" s="356">
        <v>0.0</v>
      </c>
      <c r="Q1" s="356">
        <f>Neces.!K8</f>
        <v>0.2</v>
      </c>
      <c r="R1" s="356">
        <v>0.0</v>
      </c>
      <c r="S1" s="355">
        <f>Neces.!M8</f>
        <v>0.1</v>
      </c>
      <c r="T1" s="356">
        <v>0.0</v>
      </c>
      <c r="U1" s="355">
        <f>Neces.!C12</f>
        <v>0.05</v>
      </c>
      <c r="V1" s="356">
        <v>0.0</v>
      </c>
      <c r="W1" s="355">
        <f>Neces.!E12</f>
        <v>0.05</v>
      </c>
      <c r="X1" s="356">
        <v>0.0</v>
      </c>
      <c r="Y1" s="356">
        <v>0.0</v>
      </c>
      <c r="Z1" s="355">
        <f>Neces.!G12</f>
        <v>0.1</v>
      </c>
      <c r="AA1" s="357">
        <f>SUM(E1:Z1)</f>
        <v>1</v>
      </c>
      <c r="AB1" s="356"/>
      <c r="AF1" s="358">
        <v>0.0</v>
      </c>
      <c r="AG1" s="358">
        <v>0.0</v>
      </c>
      <c r="AH1" s="359">
        <f>Leitos!E8</f>
        <v>0.2</v>
      </c>
      <c r="AI1" s="358">
        <v>0.0</v>
      </c>
      <c r="AJ1" s="358">
        <v>0.0</v>
      </c>
      <c r="AK1" s="359">
        <f>Leitos!G8</f>
        <v>0.2</v>
      </c>
      <c r="AL1" s="358">
        <v>0.0</v>
      </c>
      <c r="AM1" s="358">
        <v>0.0</v>
      </c>
      <c r="AN1" s="359">
        <f>Leitos!I8</f>
        <v>0.3</v>
      </c>
      <c r="AO1" s="358">
        <v>0.0</v>
      </c>
      <c r="AP1" s="358">
        <v>0.0</v>
      </c>
      <c r="AQ1" s="359">
        <f>Leitos!K8</f>
        <v>0.3</v>
      </c>
      <c r="AR1" s="426">
        <f>SUM(AF1:AQ1)</f>
        <v>1</v>
      </c>
      <c r="AS1" s="356"/>
      <c r="AW1" s="356">
        <v>0.0</v>
      </c>
      <c r="AX1" s="355">
        <f>RH!E8</f>
        <v>0.2</v>
      </c>
      <c r="AY1" s="356">
        <v>0.0</v>
      </c>
      <c r="AZ1" s="355">
        <f>RH!G8</f>
        <v>0.1</v>
      </c>
      <c r="BA1" s="356">
        <v>0.0</v>
      </c>
      <c r="BB1" s="355">
        <f>RH!I8</f>
        <v>0.3</v>
      </c>
      <c r="BC1" s="356">
        <v>0.0</v>
      </c>
      <c r="BD1" s="355">
        <f>RH!K8</f>
        <v>0.3</v>
      </c>
      <c r="BE1" s="356">
        <v>0.0</v>
      </c>
      <c r="BF1" s="356">
        <v>0.0</v>
      </c>
      <c r="BG1" s="355">
        <f>RH!M8</f>
        <v>0.1</v>
      </c>
      <c r="BH1" s="426">
        <f>SUM(AW1:BG1)</f>
        <v>1</v>
      </c>
      <c r="BI1" s="356"/>
      <c r="BM1" s="362">
        <v>0.0</v>
      </c>
      <c r="BN1" s="363">
        <v>0.0</v>
      </c>
      <c r="BO1" s="362">
        <v>0.0</v>
      </c>
      <c r="BP1" s="364">
        <f>Equip.!D8</f>
        <v>0.125</v>
      </c>
      <c r="BQ1" s="362">
        <v>0.0</v>
      </c>
      <c r="BR1" s="362">
        <v>0.0</v>
      </c>
      <c r="BS1" s="362">
        <v>0.0</v>
      </c>
      <c r="BT1" s="364">
        <f>Equip.!J8</f>
        <v>0.125</v>
      </c>
      <c r="BU1" s="362">
        <v>0.0</v>
      </c>
      <c r="BV1" s="362">
        <v>0.0</v>
      </c>
      <c r="BW1" s="362">
        <v>0.0</v>
      </c>
      <c r="BX1" s="364">
        <f>Equip.!B11</f>
        <v>0.125</v>
      </c>
      <c r="BY1" s="362">
        <v>0.0</v>
      </c>
      <c r="BZ1" s="362">
        <v>0.0</v>
      </c>
      <c r="CA1" s="362">
        <v>0.0</v>
      </c>
      <c r="CB1" s="364">
        <f>Equip.!H8</f>
        <v>0.125</v>
      </c>
      <c r="CC1" s="362">
        <v>0.0</v>
      </c>
      <c r="CD1" s="365">
        <v>0.0</v>
      </c>
      <c r="CE1" s="365">
        <v>0.0</v>
      </c>
      <c r="CF1" s="364">
        <f>Equip.!F8</f>
        <v>0.03</v>
      </c>
      <c r="CG1" s="366">
        <v>0.0</v>
      </c>
      <c r="CH1" s="366">
        <v>0.0</v>
      </c>
      <c r="CI1" s="366">
        <v>0.0</v>
      </c>
      <c r="CJ1" s="364">
        <f>Equip.!D11</f>
        <v>0.156</v>
      </c>
      <c r="CK1" s="366">
        <v>0.0</v>
      </c>
      <c r="CL1" s="362">
        <v>0.0</v>
      </c>
      <c r="CM1" s="362">
        <v>0.0</v>
      </c>
      <c r="CN1" s="364">
        <f>Equip.!F11</f>
        <v>0.156</v>
      </c>
      <c r="CO1" s="362">
        <v>0.0</v>
      </c>
      <c r="CP1" s="362">
        <v>0.0</v>
      </c>
      <c r="CQ1" s="362">
        <v>0.0</v>
      </c>
      <c r="CR1" s="364">
        <f>Equip.!H11</f>
        <v>0.156</v>
      </c>
      <c r="CS1" s="357">
        <f>SUM(BM1:CR1)</f>
        <v>0.998</v>
      </c>
      <c r="CT1" s="362">
        <f>Depend.!G8</f>
        <v>0.5</v>
      </c>
      <c r="CU1" s="362">
        <f>Depend.!I8</f>
        <v>0.5</v>
      </c>
      <c r="CV1" s="367">
        <f>SUM(CT1:CU1)</f>
        <v>1</v>
      </c>
      <c r="CW1" s="358"/>
      <c r="DA1" s="358">
        <v>0.0</v>
      </c>
      <c r="DB1" s="359">
        <v>0.5</v>
      </c>
      <c r="DC1" s="358">
        <v>0.0</v>
      </c>
      <c r="DD1" s="359">
        <v>0.25</v>
      </c>
      <c r="DE1" s="358">
        <v>0.0</v>
      </c>
      <c r="DF1" s="359">
        <v>0.25</v>
      </c>
      <c r="DG1" s="427">
        <f>SUM(DA1:DF1)</f>
        <v>1</v>
      </c>
      <c r="DH1" s="358">
        <v>0.0</v>
      </c>
      <c r="DI1" s="359">
        <v>1.0</v>
      </c>
      <c r="DJ1" s="367">
        <f>SUM(DH1:DI1)</f>
        <v>1</v>
      </c>
    </row>
    <row r="2" ht="52.5" customHeight="1">
      <c r="A2" s="372" t="s">
        <v>23</v>
      </c>
      <c r="B2" s="50" t="s">
        <v>293</v>
      </c>
      <c r="C2" s="50" t="s">
        <v>294</v>
      </c>
      <c r="D2" s="50" t="s">
        <v>295</v>
      </c>
      <c r="E2" s="50" t="s">
        <v>296</v>
      </c>
      <c r="F2" s="370" t="s">
        <v>297</v>
      </c>
      <c r="G2" s="50" t="s">
        <v>298</v>
      </c>
      <c r="H2" s="50" t="s">
        <v>299</v>
      </c>
      <c r="I2" s="50" t="s">
        <v>300</v>
      </c>
      <c r="J2" s="370" t="s">
        <v>301</v>
      </c>
      <c r="K2" s="50" t="s">
        <v>302</v>
      </c>
      <c r="L2" s="370" t="s">
        <v>303</v>
      </c>
      <c r="M2" s="50" t="s">
        <v>304</v>
      </c>
      <c r="N2" s="370" t="s">
        <v>305</v>
      </c>
      <c r="O2" s="50" t="s">
        <v>306</v>
      </c>
      <c r="P2" s="50" t="s">
        <v>307</v>
      </c>
      <c r="Q2" s="50" t="s">
        <v>308</v>
      </c>
      <c r="R2" s="50" t="s">
        <v>309</v>
      </c>
      <c r="S2" s="370" t="s">
        <v>310</v>
      </c>
      <c r="T2" s="50" t="s">
        <v>311</v>
      </c>
      <c r="U2" s="370" t="s">
        <v>312</v>
      </c>
      <c r="V2" s="50" t="s">
        <v>313</v>
      </c>
      <c r="W2" s="370" t="s">
        <v>314</v>
      </c>
      <c r="X2" s="50" t="s">
        <v>315</v>
      </c>
      <c r="Y2" s="50" t="s">
        <v>316</v>
      </c>
      <c r="Z2" s="370" t="s">
        <v>317</v>
      </c>
      <c r="AA2" s="372" t="s">
        <v>318</v>
      </c>
      <c r="AB2" s="50" t="s">
        <v>23</v>
      </c>
      <c r="AC2" s="50" t="s">
        <v>293</v>
      </c>
      <c r="AD2" s="50" t="s">
        <v>299</v>
      </c>
      <c r="AE2" s="50" t="s">
        <v>295</v>
      </c>
      <c r="AF2" s="373" t="s">
        <v>319</v>
      </c>
      <c r="AG2" s="373" t="s">
        <v>320</v>
      </c>
      <c r="AH2" s="374" t="s">
        <v>321</v>
      </c>
      <c r="AI2" s="373" t="s">
        <v>322</v>
      </c>
      <c r="AJ2" s="373" t="s">
        <v>323</v>
      </c>
      <c r="AK2" s="374" t="s">
        <v>324</v>
      </c>
      <c r="AL2" s="373" t="s">
        <v>325</v>
      </c>
      <c r="AM2" s="373" t="s">
        <v>326</v>
      </c>
      <c r="AN2" s="374" t="s">
        <v>327</v>
      </c>
      <c r="AO2" s="373" t="s">
        <v>328</v>
      </c>
      <c r="AP2" s="373" t="s">
        <v>329</v>
      </c>
      <c r="AQ2" s="374" t="s">
        <v>330</v>
      </c>
      <c r="AR2" s="375" t="s">
        <v>331</v>
      </c>
      <c r="AS2" s="50" t="s">
        <v>255</v>
      </c>
      <c r="AT2" s="50" t="s">
        <v>293</v>
      </c>
      <c r="AU2" s="50" t="s">
        <v>295</v>
      </c>
      <c r="AV2" s="50" t="s">
        <v>332</v>
      </c>
      <c r="AW2" s="373" t="s">
        <v>333</v>
      </c>
      <c r="AX2" s="374" t="s">
        <v>334</v>
      </c>
      <c r="AY2" s="373" t="s">
        <v>335</v>
      </c>
      <c r="AZ2" s="374" t="s">
        <v>336</v>
      </c>
      <c r="BA2" s="373" t="s">
        <v>337</v>
      </c>
      <c r="BB2" s="374" t="s">
        <v>338</v>
      </c>
      <c r="BC2" s="373" t="s">
        <v>339</v>
      </c>
      <c r="BD2" s="374" t="s">
        <v>340</v>
      </c>
      <c r="BE2" s="373" t="s">
        <v>341</v>
      </c>
      <c r="BF2" s="373" t="s">
        <v>342</v>
      </c>
      <c r="BG2" s="374" t="s">
        <v>343</v>
      </c>
      <c r="BH2" s="375" t="s">
        <v>344</v>
      </c>
      <c r="BI2" s="50" t="s">
        <v>23</v>
      </c>
      <c r="BJ2" s="50" t="s">
        <v>293</v>
      </c>
      <c r="BK2" s="50" t="s">
        <v>295</v>
      </c>
      <c r="BL2" s="50" t="s">
        <v>299</v>
      </c>
      <c r="BM2" s="67" t="s">
        <v>345</v>
      </c>
      <c r="BN2" s="67" t="s">
        <v>346</v>
      </c>
      <c r="BO2" s="67" t="s">
        <v>347</v>
      </c>
      <c r="BP2" s="377" t="s">
        <v>348</v>
      </c>
      <c r="BQ2" s="67" t="s">
        <v>349</v>
      </c>
      <c r="BR2" s="67" t="s">
        <v>350</v>
      </c>
      <c r="BS2" s="67" t="s">
        <v>351</v>
      </c>
      <c r="BT2" s="377" t="s">
        <v>352</v>
      </c>
      <c r="BU2" s="67" t="s">
        <v>353</v>
      </c>
      <c r="BV2" s="67" t="s">
        <v>354</v>
      </c>
      <c r="BW2" s="67" t="s">
        <v>355</v>
      </c>
      <c r="BX2" s="377" t="s">
        <v>356</v>
      </c>
      <c r="BY2" s="67" t="s">
        <v>357</v>
      </c>
      <c r="BZ2" s="67" t="s">
        <v>358</v>
      </c>
      <c r="CA2" s="67" t="s">
        <v>359</v>
      </c>
      <c r="CB2" s="370" t="s">
        <v>360</v>
      </c>
      <c r="CC2" s="50" t="s">
        <v>361</v>
      </c>
      <c r="CD2" s="50" t="s">
        <v>362</v>
      </c>
      <c r="CE2" s="50" t="s">
        <v>363</v>
      </c>
      <c r="CF2" s="370" t="s">
        <v>364</v>
      </c>
      <c r="CG2" s="67" t="s">
        <v>365</v>
      </c>
      <c r="CH2" s="67" t="s">
        <v>366</v>
      </c>
      <c r="CI2" s="67" t="s">
        <v>367</v>
      </c>
      <c r="CJ2" s="377" t="s">
        <v>368</v>
      </c>
      <c r="CK2" s="67" t="s">
        <v>369</v>
      </c>
      <c r="CL2" s="67" t="s">
        <v>370</v>
      </c>
      <c r="CM2" s="67" t="s">
        <v>371</v>
      </c>
      <c r="CN2" s="377" t="s">
        <v>372</v>
      </c>
      <c r="CO2" s="67" t="s">
        <v>373</v>
      </c>
      <c r="CP2" s="67" t="s">
        <v>374</v>
      </c>
      <c r="CQ2" s="67" t="s">
        <v>375</v>
      </c>
      <c r="CR2" s="377" t="s">
        <v>376</v>
      </c>
      <c r="CS2" s="378" t="s">
        <v>377</v>
      </c>
      <c r="CT2" s="67" t="s">
        <v>243</v>
      </c>
      <c r="CU2" s="67" t="s">
        <v>244</v>
      </c>
      <c r="CV2" s="378" t="s">
        <v>378</v>
      </c>
      <c r="CW2" s="50" t="s">
        <v>23</v>
      </c>
      <c r="CX2" s="50" t="s">
        <v>379</v>
      </c>
      <c r="CY2" s="50" t="s">
        <v>295</v>
      </c>
      <c r="CZ2" s="50" t="s">
        <v>299</v>
      </c>
      <c r="DA2" s="50" t="s">
        <v>381</v>
      </c>
      <c r="DB2" s="370" t="s">
        <v>382</v>
      </c>
      <c r="DC2" s="50" t="s">
        <v>383</v>
      </c>
      <c r="DD2" s="370" t="s">
        <v>384</v>
      </c>
      <c r="DE2" s="50" t="s">
        <v>385</v>
      </c>
      <c r="DF2" s="370" t="s">
        <v>386</v>
      </c>
      <c r="DG2" s="372" t="s">
        <v>387</v>
      </c>
      <c r="DH2" s="67" t="s">
        <v>388</v>
      </c>
      <c r="DI2" s="377" t="s">
        <v>389</v>
      </c>
      <c r="DJ2" s="372" t="s">
        <v>390</v>
      </c>
    </row>
    <row r="3">
      <c r="A3" s="428" t="s">
        <v>133</v>
      </c>
      <c r="B3" s="383" t="s">
        <v>134</v>
      </c>
      <c r="C3" s="383" t="s">
        <v>134</v>
      </c>
      <c r="D3" s="383" t="str">
        <f>Neces.!I17</f>
        <v>Leste</v>
      </c>
      <c r="E3" s="383">
        <v>617.398755</v>
      </c>
      <c r="F3" s="386">
        <f t="shared" ref="F3:F81" si="1">(E3-AVERAGE(E$3:E$81))/STDEV(E$3:E$81)</f>
        <v>-0.02194538398</v>
      </c>
      <c r="G3" s="385">
        <v>21784.0</v>
      </c>
      <c r="H3" s="385">
        <v>16741.0</v>
      </c>
      <c r="I3" s="383">
        <f t="shared" ref="I3:I81" si="2">log(H3)</f>
        <v>4.223781396</v>
      </c>
      <c r="J3" s="386">
        <f t="shared" ref="J3:J81" si="3">(AVERAGE(I$3:I$81)-I3)/STDEV(I$3:I$81)</f>
        <v>-0.03285574803</v>
      </c>
      <c r="K3" s="383">
        <v>0.078022986</v>
      </c>
      <c r="L3" s="386">
        <f t="shared" ref="L3:L12" si="4">(K3-AVERAGE(K$3:K$81))/STDEV(K$3:K$81)</f>
        <v>-0.4442821109</v>
      </c>
      <c r="M3" s="383">
        <v>0.245022392</v>
      </c>
      <c r="N3" s="386">
        <f t="shared" ref="N3:N81" si="5">(M3-AVERAGE(M$3:M$81))/STDEV(M$3:M$81)</f>
        <v>-0.1725834808</v>
      </c>
      <c r="O3" s="387">
        <v>2.2185429214711228</v>
      </c>
      <c r="P3" s="387">
        <v>1.2729240592529223</v>
      </c>
      <c r="Q3" s="387">
        <f t="shared" ref="Q3:Q81" si="6">(P3-AVERAGE(P$3:P$81))/STDEV(P$3:P$81)</f>
        <v>1.611405915</v>
      </c>
      <c r="R3" s="383">
        <v>1111.04474045756</v>
      </c>
      <c r="S3" s="386">
        <f t="shared" ref="S3:S81" si="7">(R3-AVERAGE(R$3:R$81))/STDEV(R$3:R$81)</f>
        <v>-0.650752408</v>
      </c>
      <c r="T3" s="383">
        <v>5.41186309061585</v>
      </c>
      <c r="U3" s="386">
        <f t="shared" ref="U3:U81" si="8">(T3-AVERAGE(T$3:T$81))/STDEV(T$3:T$81)</f>
        <v>-2.005734569</v>
      </c>
      <c r="V3" s="383">
        <v>8.55384982975927</v>
      </c>
      <c r="W3" s="386">
        <f t="shared" ref="W3:W81" si="9">(V3-AVERAGE(V$3:V$81))/STDEV(V$3:V$81)</f>
        <v>1.035943123</v>
      </c>
      <c r="X3" s="383">
        <v>28.7318559225853</v>
      </c>
      <c r="Y3" s="383">
        <f t="shared" ref="Y3:Y81" si="10">100-X3</f>
        <v>71.26814408</v>
      </c>
      <c r="Z3" s="386">
        <f t="shared" ref="Z3:Z81" si="11">(Y3-AVERAGE(Y$3:Y$81))/STDEV(Y$3:Y$81)</f>
        <v>-1.21159183</v>
      </c>
      <c r="AA3" s="395">
        <f t="shared" ref="AA3:AA81" si="12">($E$1 * E3) + ($F$1 * F3) + ($G$1 * G3) + ($I$1 * I3) + ($J$1 * J3) + ($K$1 * K3) + ($L$1 * L3) + ($M$1 * M3) + ($N$1 * N3) + ($P$1 * P3) + ($Q$1 * Q3) + ($R$1 * R3) + ($S$1 * S3) + ($T$1 * T3) + ($U$1 * U3) + ($V$1 * V3) + ($W$1 * W3) + ($X$1 * X3) + ($Y$1 * Y3) + ($Z$1 * Z3)</f>
        <v>0.01819597622</v>
      </c>
      <c r="AB3" s="429" t="s">
        <v>133</v>
      </c>
      <c r="AC3" s="429" t="s">
        <v>134</v>
      </c>
      <c r="AD3" s="430">
        <v>16741.0</v>
      </c>
      <c r="AE3" s="431" t="str">
        <f>Leitos!K17</f>
        <v>Leste</v>
      </c>
      <c r="AF3" s="383">
        <v>0.0</v>
      </c>
      <c r="AG3" s="392">
        <f>SUMPRODUCT(($AE$3:$AE$81=$AE3)*$AD$3:$AD$81*$AF$3:$AF$81)/SUMIF($AE$3:$AE$81,$AE3,$AD$3:$AD$81)
</f>
        <v>78.01803978</v>
      </c>
      <c r="AH3" s="382">
        <f t="shared" ref="AH3:AH81" si="13">AG3</f>
        <v>78.01803978</v>
      </c>
      <c r="AI3" s="383">
        <v>0.0</v>
      </c>
      <c r="AJ3" s="392">
        <f t="shared" ref="AJ3:AJ81" si="14">SUMPRODUCT(($AE$3:$AE$81=$AE3)*$AD$3:$AD$81*AI$3:AI$81)/SUMIF($AE$3:$AE$81,$AE3,$AD$3:$AD$81)
</f>
        <v>15.10026576</v>
      </c>
      <c r="AK3" s="382">
        <f t="shared" ref="AK3:AK81" si="15">AJ3</f>
        <v>15.10026576</v>
      </c>
      <c r="AL3" s="383">
        <v>0.0</v>
      </c>
      <c r="AM3" s="392">
        <f t="shared" ref="AM3:AM81" si="16">SUMPRODUCT(($AE$3:$AE$81=$AE3)*$AD$3:$AD$81*AL$3:AL$81)/SUMIF($AE$3:$AE$81,$AE3,$AD$3:$AD$81)
</f>
        <v>18.62366111</v>
      </c>
      <c r="AN3" s="382">
        <f t="shared" ref="AN3:AN81" si="17">AM3</f>
        <v>18.62366111</v>
      </c>
      <c r="AO3" s="383">
        <v>125.44053521295</v>
      </c>
      <c r="AP3" s="392">
        <f t="shared" ref="AP3:AP81" si="18">SUMPRODUCT(($AE$3:$AE$81=$AE3)*$AD$3:$AD$81*AO$3:AO$81)/SUMIF($AE$3:$AE$81,$AE3,$AD$3:$AD$81)
</f>
        <v>137.9157607</v>
      </c>
      <c r="AQ3" s="382">
        <f t="shared" ref="AQ3:AQ81" si="19">AP3</f>
        <v>137.9157607</v>
      </c>
      <c r="AR3" s="393">
        <f t="shared" ref="AR3:AR81" si="20">SUMPRODUCT($AF$1:$AQ$1,$AF3:$AQ3)
</f>
        <v>65.58548764</v>
      </c>
      <c r="AS3" s="383" t="s">
        <v>133</v>
      </c>
      <c r="AT3" s="383" t="s">
        <v>134</v>
      </c>
      <c r="AU3" s="383" t="str">
        <f>RH!I17</f>
        <v>Leste</v>
      </c>
      <c r="AV3" s="432">
        <v>7795.0</v>
      </c>
      <c r="AW3" s="383">
        <v>78.9976703900603</v>
      </c>
      <c r="AX3" s="382">
        <f t="shared" ref="AX3:AX81" si="21">(AW3-AVERAGE(AW$3:AW$81))/STDEV(AW$3:AW$81)</f>
        <v>-1.685075974</v>
      </c>
      <c r="AY3" s="383">
        <v>82.4323517113673</v>
      </c>
      <c r="AZ3" s="382">
        <f t="shared" ref="AZ3:AZ81" si="22">(AY3-AVERAGE(AY$3:AY$81))/STDEV(AY$3:AY$81)</f>
        <v>-0.7882750807</v>
      </c>
      <c r="BA3" s="383">
        <v>1.35445911235888</v>
      </c>
      <c r="BB3" s="382">
        <f t="shared" ref="BB3:BB81" si="23">(BA3-AVERAGE(BA$3:BA$81))/STDEV(BA$3:BA$81)</f>
        <v>-0.2538107675</v>
      </c>
      <c r="BC3" s="383">
        <v>0.89003046412998</v>
      </c>
      <c r="BD3" s="382">
        <f t="shared" ref="BD3:BD81" si="24">(BC3-AVERAGE(BC$3:BC$81))/STDEV(BC$3:BC$81)</f>
        <v>-0.9616835659</v>
      </c>
      <c r="BE3" s="383">
        <v>8.0</v>
      </c>
      <c r="BF3" s="383">
        <f t="shared" ref="BF3:BF81" si="25">BE3*1000/AV3</f>
        <v>1.02629891</v>
      </c>
      <c r="BG3" s="382">
        <f t="shared" ref="BG3:BG81" si="26">(BF3-AVERAGE(BF$3:BF$81))/STDEV(BF$3:BF$81)</f>
        <v>-0.1784947033</v>
      </c>
      <c r="BH3" s="395">
        <f t="shared" ref="BH3:BH81" si="27">SUMPRODUCT($AW$1:BG$1,AW3:BG3)
</f>
        <v>-0.7983404732</v>
      </c>
      <c r="BI3" s="383" t="s">
        <v>133</v>
      </c>
      <c r="BJ3" s="383" t="s">
        <v>134</v>
      </c>
      <c r="BK3" s="383" t="str">
        <f>Equip.!J20</f>
        <v>Leste</v>
      </c>
      <c r="BL3" s="432">
        <v>16741.0</v>
      </c>
      <c r="BM3" s="392">
        <v>1.0</v>
      </c>
      <c r="BN3" s="396">
        <f t="shared" ref="BN3:BN81" si="28">BM3*100000/$BL3</f>
        <v>5.97335882</v>
      </c>
      <c r="BO3" s="397">
        <f t="shared" ref="BO3:BO81" si="29">SUMPRODUCT(($BK$3:$BK$81=$BK3)*BN$3:BN$81*$BL$3:$BL$81)/SUMIF($BK$3:$BK$81,$BK3,$BL$3:$BL$81)
</f>
        <v>6.543448498</v>
      </c>
      <c r="BP3" s="398">
        <f t="shared" ref="BP3:BP81" si="30">(BO3-AVERAGE(BO$3:BO$81))/STDEV(BO$3:BO$81)</f>
        <v>1.173119203</v>
      </c>
      <c r="BQ3" s="396">
        <v>0.0</v>
      </c>
      <c r="BR3" s="396">
        <f t="shared" ref="BR3:BR81" si="31">BQ3*100000/$BL3</f>
        <v>0</v>
      </c>
      <c r="BS3" s="397">
        <f t="shared" ref="BS3:BS81" si="32">SUMPRODUCT(($BK$3:$BK$81=$BK3)*BR$3:BR$81*$BL$3:$BL$81)/SUMIF($BK$3:$BK$81,$BK3,$BL$3:$BL$81)
</f>
        <v>1.510026576</v>
      </c>
      <c r="BT3" s="398">
        <f t="shared" ref="BT3:BT81" si="33">(BS3-AVERAGE(BS$3:BS$81))/STDEV(BS$3:BS$81)</f>
        <v>-0.1138112586</v>
      </c>
      <c r="BU3" s="396">
        <v>0.0</v>
      </c>
      <c r="BV3" s="396">
        <f t="shared" ref="BV3:BV81" si="34">BU3*100000/$BL3</f>
        <v>0</v>
      </c>
      <c r="BW3" s="397">
        <f t="shared" ref="BW3:BW81" si="35">SUMPRODUCT(($BK$3:$BK$81=$BK3)*BV$3:BV$81*$BL$3:$BL$81)/SUMIF($BK$3:$BK$81,$BK3,$BL$3:$BL$81)
</f>
        <v>7.04679069</v>
      </c>
      <c r="BX3" s="398">
        <f t="shared" ref="BX3:BX81" si="36">(BW3-AVERAGE(BW$3:BW$81))/STDEV(BW$3:BW$81)</f>
        <v>2.381580038</v>
      </c>
      <c r="BY3" s="396">
        <v>1.0</v>
      </c>
      <c r="BZ3" s="396">
        <f t="shared" ref="BZ3:BZ81" si="37">BY3*100000/$BL3</f>
        <v>5.97335882</v>
      </c>
      <c r="CA3" s="397">
        <f t="shared" ref="CA3:CA81" si="38">SUMPRODUCT(($BK$3:$BK$81=$BK3)*BZ$3:BZ$81*$BL$3:$BL$81)/SUMIF($BK$3:$BK$81,$BK3,$BL$3:$BL$81)
</f>
        <v>6.543448498</v>
      </c>
      <c r="CB3" s="398">
        <f t="shared" ref="CB3:CB81" si="39">(CA3-AVERAGE(CA$3:CA$81))/STDEV(CA$3:CA$81)</f>
        <v>0.6337005918</v>
      </c>
      <c r="CC3" s="400">
        <v>0.0</v>
      </c>
      <c r="CD3" s="396">
        <f t="shared" ref="CD3:CD81" si="40">CC3*100000/$BL3</f>
        <v>0</v>
      </c>
      <c r="CE3" s="397">
        <f t="shared" ref="CE3:CE81" si="41">SUMPRODUCT(($BK$3:$BK$81=$BK3)*CD$3:CD$81*$BL$3:$BL$81)/SUMIF($BK$3:$BK$81,$BK3,$BL$3:$BL$81)
</f>
        <v>1.510026576</v>
      </c>
      <c r="CF3" s="398">
        <f t="shared" ref="CF3:CF81" si="42">(CE3-AVERAGE(CE$3:CE$81))/STDEV(CE$3:CE$81)</f>
        <v>-0.1138112586</v>
      </c>
      <c r="CG3" s="392">
        <v>0.0</v>
      </c>
      <c r="CH3" s="396">
        <f t="shared" ref="CH3:CH81" si="43">CG3*100000/$BL3</f>
        <v>0</v>
      </c>
      <c r="CI3" s="397">
        <f t="shared" ref="CI3:CI81" si="44">SUMPRODUCT(($BK$3:$BK$81=$BK3)*CH$3:CH$81*$BL$3:$BL$81)/SUMIF($BK$3:$BK$81,$BK3,$BL$3:$BL$81)
</f>
        <v>4.026737537</v>
      </c>
      <c r="CJ3" s="398">
        <f t="shared" ref="CJ3:CJ81" si="45">(CI3-AVERAGE(CI$3:CI$81))/STDEV(CI$3:CI$81)</f>
        <v>0.4561507608</v>
      </c>
      <c r="CK3" s="392">
        <v>0.0</v>
      </c>
      <c r="CL3" s="396">
        <f t="shared" ref="CL3:CL81" si="46">CK3*100000/$BL3</f>
        <v>0</v>
      </c>
      <c r="CM3" s="397">
        <f t="shared" ref="CM3:CM81" si="47">SUMPRODUCT(($BK$3:$BK$81=$BK3)*CL$3:CL$81*$BL$3:$BL$81)/SUMIF($BK$3:$BK$81,$BK3,$BL$3:$BL$81)
</f>
        <v>8.053475074</v>
      </c>
      <c r="CN3" s="398">
        <f t="shared" ref="CN3:CN81" si="48">(CM3-AVERAGE(CM$3:CM$81))/STDEV(CM$3:CM$81)</f>
        <v>1.315580369</v>
      </c>
      <c r="CO3" s="392">
        <v>4.0</v>
      </c>
      <c r="CP3" s="433">
        <f t="shared" ref="CP3:CP81" si="49">CO3*100000/$BL3</f>
        <v>23.89343528</v>
      </c>
      <c r="CQ3" s="397">
        <f t="shared" ref="CQ3:CQ81" si="50">SUMPRODUCT(($BK$3:$BK$81=$BK3)*CP$3:CP$81*$BL$3:$BL$81)/SUMIF($BK$3:$BK$81,$BK3,$BL$3:$BL$81)
</f>
        <v>58.38769429</v>
      </c>
      <c r="CR3" s="398">
        <f t="shared" ref="CR3:CR81" si="51">(CQ3-AVERAGE(CQ$3:CQ$81))/STDEV(CQ$3:CQ$81)</f>
        <v>1.743814463</v>
      </c>
      <c r="CS3" s="404">
        <f t="shared" ref="CS3:CS81" si="52">SUMPRODUCT($BM$1:CR$1,BM3:CR3)
</f>
        <v>1.054334347</v>
      </c>
      <c r="CT3" s="396">
        <v>1.638002</v>
      </c>
      <c r="CU3" s="396">
        <v>44.1482445</v>
      </c>
      <c r="CV3" s="405">
        <f t="shared" ref="CV3:CV81" si="53">SUMPRODUCT($CT$1:$CU$1, CT3:CU3)</f>
        <v>22.89312325</v>
      </c>
      <c r="CW3" s="383" t="s">
        <v>133</v>
      </c>
      <c r="CX3" s="383" t="s">
        <v>134</v>
      </c>
      <c r="CY3" s="220" t="s">
        <v>135</v>
      </c>
      <c r="CZ3" s="432">
        <v>16741.0</v>
      </c>
      <c r="DA3" s="400">
        <v>23.8934352786572</v>
      </c>
      <c r="DB3" s="398">
        <f t="shared" ref="DB3:DB81" si="54">(DA3-AVERAGE(DA$3:DA$81))/STDEV(DA$3:DA$81)</f>
        <v>-0.5955520398</v>
      </c>
      <c r="DC3" s="396">
        <v>173.6560893</v>
      </c>
      <c r="DD3" s="398">
        <f t="shared" ref="DD3:DD81" si="55">(DC3-AVERAGE(DC$3:DC$81))/STDEV(DC$3:DC$81)</f>
        <v>0.1054425571</v>
      </c>
      <c r="DE3" s="400">
        <v>91.45410179</v>
      </c>
      <c r="DF3" s="398">
        <f t="shared" ref="DF3:DF81" si="56">(DE3-AVERAGE(DE$3:DE$81))/STDEV(DE$3:DE$81)</f>
        <v>-0.516871004</v>
      </c>
      <c r="DG3" s="434">
        <f t="shared" ref="DG3:DG81" si="57">($DA$1 * DA3) + ($DB$1 * DB3) + ($DC$1 * DC3) + ($DD$1 * DD3) + ($DE$1 * DE3) + ($DF$1 * DF3) 
</f>
        <v>-0.4006331316</v>
      </c>
      <c r="DH3" s="400">
        <v>2365.45</v>
      </c>
      <c r="DI3" s="398">
        <f t="shared" ref="DI3:DI81" si="58">(DH3-AVERAGE(DH$3:DH$81))/STDEV(DH$3:DH$81)</f>
        <v>1.695799888</v>
      </c>
      <c r="DJ3" s="411">
        <f t="shared" ref="DJ3:DJ81" si="59">DH3*$DH$1+DI3*$DI$1</f>
        <v>1.695799888</v>
      </c>
    </row>
    <row r="4">
      <c r="A4" s="428" t="s">
        <v>139</v>
      </c>
      <c r="B4" s="383" t="s">
        <v>140</v>
      </c>
      <c r="C4" s="383" t="s">
        <v>136</v>
      </c>
      <c r="D4" s="383" t="str">
        <f>Neces.!I18</f>
        <v>Norte</v>
      </c>
      <c r="E4" s="383">
        <v>506.801204033027</v>
      </c>
      <c r="F4" s="386">
        <f t="shared" si="1"/>
        <v>-1.049432702</v>
      </c>
      <c r="G4" s="385">
        <f t="shared" ref="G4:G9" si="60">H4*(1+$I$82)^12</f>
        <v>5079.470915</v>
      </c>
      <c r="H4" s="385">
        <v>4537.0</v>
      </c>
      <c r="I4" s="383">
        <f t="shared" si="2"/>
        <v>3.656768779</v>
      </c>
      <c r="J4" s="386">
        <f t="shared" si="3"/>
        <v>1.31054158</v>
      </c>
      <c r="K4" s="383">
        <v>0.078071672</v>
      </c>
      <c r="L4" s="386">
        <f t="shared" si="4"/>
        <v>-0.441404499</v>
      </c>
      <c r="M4" s="383">
        <v>0.245093857</v>
      </c>
      <c r="N4" s="386">
        <f t="shared" si="5"/>
        <v>-0.1695362697</v>
      </c>
      <c r="O4" s="383">
        <v>0.9456188622182005</v>
      </c>
      <c r="P4" s="387">
        <v>0.0</v>
      </c>
      <c r="Q4" s="387">
        <f t="shared" si="6"/>
        <v>-0.2205145505</v>
      </c>
      <c r="R4" s="383">
        <v>462.860921313643</v>
      </c>
      <c r="S4" s="386">
        <f t="shared" si="7"/>
        <v>-1.481184734</v>
      </c>
      <c r="T4" s="383">
        <v>9.67599735508045</v>
      </c>
      <c r="U4" s="386">
        <f t="shared" si="8"/>
        <v>-0.1246646464</v>
      </c>
      <c r="V4" s="383">
        <v>7.22944677099405</v>
      </c>
      <c r="W4" s="386">
        <f t="shared" si="9"/>
        <v>-0.2681679532</v>
      </c>
      <c r="X4" s="383">
        <v>13.8417456469032</v>
      </c>
      <c r="Y4" s="383">
        <f t="shared" si="10"/>
        <v>86.15825435</v>
      </c>
      <c r="Z4" s="386">
        <f t="shared" si="11"/>
        <v>0.3308646806</v>
      </c>
      <c r="AA4" s="395">
        <f t="shared" si="12"/>
        <v>-0.3187030047</v>
      </c>
      <c r="AB4" s="429" t="s">
        <v>139</v>
      </c>
      <c r="AC4" s="429" t="s">
        <v>140</v>
      </c>
      <c r="AD4" s="430">
        <v>4537.0</v>
      </c>
      <c r="AE4" s="431" t="str">
        <f>Leitos!K18</f>
        <v>Norte</v>
      </c>
      <c r="AF4" s="383">
        <v>0.0</v>
      </c>
      <c r="AG4" s="392">
        <f t="shared" ref="AG4:AG81" si="61">SUMPRODUCT(($AE$3:$AE$81=AE4)*$AD$3:$AD$81*$AF$3:$AF$81)/SUMIF($AE$3:$AE$81,AE4,$AD$3:$AD$81)
</f>
        <v>46.58304722</v>
      </c>
      <c r="AH4" s="382">
        <f t="shared" si="13"/>
        <v>46.58304722</v>
      </c>
      <c r="AI4" s="383">
        <v>0.0</v>
      </c>
      <c r="AJ4" s="392">
        <f t="shared" si="14"/>
        <v>0</v>
      </c>
      <c r="AK4" s="382">
        <f t="shared" si="15"/>
        <v>0</v>
      </c>
      <c r="AL4" s="383">
        <v>0.0</v>
      </c>
      <c r="AM4" s="392">
        <f t="shared" si="16"/>
        <v>8.626490226</v>
      </c>
      <c r="AN4" s="382">
        <f t="shared" si="17"/>
        <v>8.626490226</v>
      </c>
      <c r="AO4" s="383">
        <v>220.409962530306</v>
      </c>
      <c r="AP4" s="392">
        <f t="shared" si="18"/>
        <v>186.3321889</v>
      </c>
      <c r="AQ4" s="382">
        <f t="shared" si="19"/>
        <v>186.3321889</v>
      </c>
      <c r="AR4" s="393">
        <f t="shared" si="20"/>
        <v>67.80421318</v>
      </c>
      <c r="AS4" s="383" t="s">
        <v>139</v>
      </c>
      <c r="AT4" s="383" t="s">
        <v>140</v>
      </c>
      <c r="AU4" s="383" t="str">
        <f>RH!I18</f>
        <v>Norte</v>
      </c>
      <c r="AV4" s="432">
        <v>2212.0</v>
      </c>
      <c r="AW4" s="383">
        <v>76.0414370729557</v>
      </c>
      <c r="AX4" s="382">
        <f t="shared" si="21"/>
        <v>-1.999020679</v>
      </c>
      <c r="AY4" s="383">
        <v>76.0414370729557</v>
      </c>
      <c r="AZ4" s="382">
        <f t="shared" si="22"/>
        <v>-1.286832296</v>
      </c>
      <c r="BA4" s="383">
        <v>2.0828741459114</v>
      </c>
      <c r="BB4" s="382">
        <f t="shared" si="23"/>
        <v>0.7095515576</v>
      </c>
      <c r="BC4" s="383">
        <v>3.83513334802733</v>
      </c>
      <c r="BD4" s="382">
        <f t="shared" si="24"/>
        <v>3.852914837</v>
      </c>
      <c r="BE4" s="383">
        <v>2.0</v>
      </c>
      <c r="BF4" s="383">
        <f t="shared" si="25"/>
        <v>0.904159132</v>
      </c>
      <c r="BG4" s="382">
        <f t="shared" si="26"/>
        <v>-0.3029239068</v>
      </c>
      <c r="BH4" s="395">
        <f t="shared" si="27"/>
        <v>0.8099601624</v>
      </c>
      <c r="BI4" s="383" t="s">
        <v>139</v>
      </c>
      <c r="BJ4" s="383" t="s">
        <v>140</v>
      </c>
      <c r="BK4" s="383" t="str">
        <f>Equip.!J21</f>
        <v>Norte</v>
      </c>
      <c r="BL4" s="432">
        <v>4537.0</v>
      </c>
      <c r="BM4" s="392">
        <v>0.0</v>
      </c>
      <c r="BN4" s="396">
        <f t="shared" si="28"/>
        <v>0</v>
      </c>
      <c r="BO4" s="397">
        <f t="shared" si="29"/>
        <v>6.038543158</v>
      </c>
      <c r="BP4" s="398">
        <f t="shared" si="30"/>
        <v>0.3339702017</v>
      </c>
      <c r="BQ4" s="396">
        <v>0.0</v>
      </c>
      <c r="BR4" s="396">
        <f t="shared" si="31"/>
        <v>0</v>
      </c>
      <c r="BS4" s="397">
        <f t="shared" si="32"/>
        <v>0.8626490226</v>
      </c>
      <c r="BT4" s="398">
        <f t="shared" si="33"/>
        <v>-1.084293146</v>
      </c>
      <c r="BU4" s="396">
        <v>0.0</v>
      </c>
      <c r="BV4" s="396">
        <f t="shared" si="34"/>
        <v>0</v>
      </c>
      <c r="BW4" s="397">
        <f t="shared" si="35"/>
        <v>1.725298045</v>
      </c>
      <c r="BX4" s="398">
        <f t="shared" si="36"/>
        <v>-0.7796913139</v>
      </c>
      <c r="BY4" s="396">
        <v>0.0</v>
      </c>
      <c r="BZ4" s="396">
        <f t="shared" si="37"/>
        <v>0</v>
      </c>
      <c r="CA4" s="397">
        <f t="shared" si="38"/>
        <v>11.21443729</v>
      </c>
      <c r="CB4" s="398">
        <f t="shared" si="39"/>
        <v>2.220699399</v>
      </c>
      <c r="CC4" s="400">
        <v>0.0</v>
      </c>
      <c r="CD4" s="396">
        <f t="shared" si="40"/>
        <v>0</v>
      </c>
      <c r="CE4" s="397">
        <f t="shared" si="41"/>
        <v>0.8626490226</v>
      </c>
      <c r="CF4" s="398">
        <f t="shared" si="42"/>
        <v>-1.084293146</v>
      </c>
      <c r="CG4" s="392">
        <v>0.0</v>
      </c>
      <c r="CH4" s="396">
        <f t="shared" si="43"/>
        <v>0</v>
      </c>
      <c r="CI4" s="397">
        <f t="shared" si="44"/>
        <v>3.45059609</v>
      </c>
      <c r="CJ4" s="398">
        <f t="shared" si="45"/>
        <v>0.1868654092</v>
      </c>
      <c r="CK4" s="392">
        <v>0.0</v>
      </c>
      <c r="CL4" s="396">
        <f t="shared" si="46"/>
        <v>0</v>
      </c>
      <c r="CM4" s="397">
        <f t="shared" si="47"/>
        <v>3.45059609</v>
      </c>
      <c r="CN4" s="398">
        <f t="shared" si="48"/>
        <v>-0.410224031</v>
      </c>
      <c r="CO4" s="392">
        <v>2.0</v>
      </c>
      <c r="CP4" s="433">
        <f t="shared" si="49"/>
        <v>44.08199251</v>
      </c>
      <c r="CQ4" s="397">
        <f t="shared" si="50"/>
        <v>55.20953745</v>
      </c>
      <c r="CR4" s="398">
        <f t="shared" si="51"/>
        <v>1.447020651</v>
      </c>
      <c r="CS4" s="404">
        <f t="shared" si="52"/>
        <v>0.2446981249</v>
      </c>
      <c r="CT4" s="396">
        <v>16.1103</v>
      </c>
      <c r="CU4" s="396">
        <v>66.7694205</v>
      </c>
      <c r="CV4" s="405">
        <f t="shared" si="53"/>
        <v>41.43986025</v>
      </c>
      <c r="CW4" s="383" t="s">
        <v>139</v>
      </c>
      <c r="CX4" s="383" t="s">
        <v>140</v>
      </c>
      <c r="CY4" s="220" t="s">
        <v>141</v>
      </c>
      <c r="CZ4" s="432">
        <v>4537.0</v>
      </c>
      <c r="DA4" s="392">
        <v>66.12298875909191</v>
      </c>
      <c r="DB4" s="398">
        <f t="shared" si="54"/>
        <v>0.9911645359</v>
      </c>
      <c r="DC4" s="396">
        <v>303.9096419</v>
      </c>
      <c r="DD4" s="398">
        <f t="shared" si="55"/>
        <v>1.542932865</v>
      </c>
      <c r="DE4" s="400">
        <v>303.9096419</v>
      </c>
      <c r="DF4" s="398">
        <f t="shared" si="56"/>
        <v>1.86246022</v>
      </c>
      <c r="DG4" s="435">
        <f t="shared" si="57"/>
        <v>1.346930539</v>
      </c>
      <c r="DH4" s="400">
        <v>2760.38</v>
      </c>
      <c r="DI4" s="398">
        <f t="shared" si="58"/>
        <v>2.320152562</v>
      </c>
      <c r="DJ4" s="411">
        <f t="shared" si="59"/>
        <v>2.320152562</v>
      </c>
    </row>
    <row r="5">
      <c r="A5" s="428" t="s">
        <v>144</v>
      </c>
      <c r="B5" s="383" t="s">
        <v>145</v>
      </c>
      <c r="C5" s="383" t="s">
        <v>148</v>
      </c>
      <c r="D5" s="383" t="str">
        <f>Neces.!I19</f>
        <v>Sul Fronteira</v>
      </c>
      <c r="E5" s="383">
        <v>721.853616221264</v>
      </c>
      <c r="F5" s="386">
        <f t="shared" si="1"/>
        <v>0.9484743428</v>
      </c>
      <c r="G5" s="385">
        <f t="shared" si="60"/>
        <v>44026.93272</v>
      </c>
      <c r="H5" s="385">
        <v>39325.0</v>
      </c>
      <c r="I5" s="383">
        <f t="shared" si="2"/>
        <v>4.594668731</v>
      </c>
      <c r="J5" s="386">
        <f t="shared" si="3"/>
        <v>-0.9115823223</v>
      </c>
      <c r="K5" s="383">
        <v>0.077151979</v>
      </c>
      <c r="L5" s="386">
        <f t="shared" si="4"/>
        <v>-0.4957634421</v>
      </c>
      <c r="M5" s="383">
        <v>0.245001705</v>
      </c>
      <c r="N5" s="386">
        <f t="shared" si="5"/>
        <v>-0.1734655582</v>
      </c>
      <c r="O5" s="383">
        <v>0.9456188622182005</v>
      </c>
      <c r="P5" s="387">
        <v>0.0</v>
      </c>
      <c r="Q5" s="387">
        <f t="shared" si="6"/>
        <v>-0.2205145505</v>
      </c>
      <c r="R5" s="383">
        <v>2092.81627463446</v>
      </c>
      <c r="S5" s="386">
        <f t="shared" si="7"/>
        <v>0.6070618033</v>
      </c>
      <c r="T5" s="383">
        <v>8.83916083916084</v>
      </c>
      <c r="U5" s="386">
        <f t="shared" si="8"/>
        <v>-0.4938246921</v>
      </c>
      <c r="V5" s="383">
        <v>7.63890654799746</v>
      </c>
      <c r="W5" s="386">
        <f t="shared" si="9"/>
        <v>0.1350182421</v>
      </c>
      <c r="X5" s="383">
        <v>11.9211697393516</v>
      </c>
      <c r="Y5" s="383">
        <f t="shared" si="10"/>
        <v>88.07883026</v>
      </c>
      <c r="Z5" s="386">
        <f t="shared" si="11"/>
        <v>0.5298158473</v>
      </c>
      <c r="AA5" s="395">
        <f t="shared" si="12"/>
        <v>0.08325826876</v>
      </c>
      <c r="AB5" s="429" t="s">
        <v>144</v>
      </c>
      <c r="AC5" s="429" t="s">
        <v>145</v>
      </c>
      <c r="AD5" s="430">
        <v>39325.0</v>
      </c>
      <c r="AE5" s="431" t="str">
        <f>Leitos!K19</f>
        <v>Sul Fronteira</v>
      </c>
      <c r="AF5" s="383">
        <v>73.744437380801</v>
      </c>
      <c r="AG5" s="392">
        <f t="shared" si="61"/>
        <v>35.80651132</v>
      </c>
      <c r="AH5" s="382">
        <f t="shared" si="13"/>
        <v>35.80651132</v>
      </c>
      <c r="AI5" s="383">
        <v>0.0</v>
      </c>
      <c r="AJ5" s="392">
        <f t="shared" si="14"/>
        <v>0</v>
      </c>
      <c r="AK5" s="382">
        <f t="shared" si="15"/>
        <v>0</v>
      </c>
      <c r="AL5" s="383">
        <v>0.0</v>
      </c>
      <c r="AM5" s="392">
        <f t="shared" si="16"/>
        <v>6.068900224</v>
      </c>
      <c r="AN5" s="382">
        <f t="shared" si="17"/>
        <v>6.068900224</v>
      </c>
      <c r="AO5" s="383">
        <v>150.031786395423</v>
      </c>
      <c r="AP5" s="392">
        <f t="shared" si="18"/>
        <v>134.729585</v>
      </c>
      <c r="AQ5" s="382">
        <f t="shared" si="19"/>
        <v>134.729585</v>
      </c>
      <c r="AR5" s="393">
        <f t="shared" si="20"/>
        <v>49.40084783</v>
      </c>
      <c r="AS5" s="383" t="s">
        <v>144</v>
      </c>
      <c r="AT5" s="383" t="s">
        <v>145</v>
      </c>
      <c r="AU5" s="383" t="str">
        <f>RH!I19</f>
        <v>Sul Fronteira</v>
      </c>
      <c r="AV5" s="432">
        <v>14263.0</v>
      </c>
      <c r="AW5" s="383">
        <v>100.0</v>
      </c>
      <c r="AX5" s="382">
        <f t="shared" si="21"/>
        <v>0.5453197569</v>
      </c>
      <c r="AY5" s="383">
        <v>78.9574062301335</v>
      </c>
      <c r="AZ5" s="382">
        <f t="shared" si="22"/>
        <v>-1.059356646</v>
      </c>
      <c r="BA5" s="383">
        <v>1.31532104259377</v>
      </c>
      <c r="BB5" s="382">
        <f t="shared" si="23"/>
        <v>-0.3055726617</v>
      </c>
      <c r="BC5" s="383">
        <v>1.03750794659886</v>
      </c>
      <c r="BD5" s="382">
        <f t="shared" si="24"/>
        <v>-0.7205901714</v>
      </c>
      <c r="BE5" s="383">
        <v>18.0</v>
      </c>
      <c r="BF5" s="383">
        <f t="shared" si="25"/>
        <v>1.26200659</v>
      </c>
      <c r="BG5" s="382">
        <f t="shared" si="26"/>
        <v>0.0616311557</v>
      </c>
      <c r="BH5" s="395">
        <f t="shared" si="27"/>
        <v>-0.2985574475</v>
      </c>
      <c r="BI5" s="383" t="s">
        <v>144</v>
      </c>
      <c r="BJ5" s="383" t="s">
        <v>145</v>
      </c>
      <c r="BK5" s="383" t="str">
        <f>Equip.!J22</f>
        <v>Sul Fronteira</v>
      </c>
      <c r="BL5" s="432">
        <v>39325.0</v>
      </c>
      <c r="BM5" s="392">
        <v>2.0</v>
      </c>
      <c r="BN5" s="396">
        <f t="shared" si="28"/>
        <v>5.085823268</v>
      </c>
      <c r="BO5" s="397">
        <f t="shared" si="29"/>
        <v>6.068900224</v>
      </c>
      <c r="BP5" s="398">
        <f t="shared" si="30"/>
        <v>0.3844234244</v>
      </c>
      <c r="BQ5" s="396">
        <v>1.0</v>
      </c>
      <c r="BR5" s="396">
        <f t="shared" si="31"/>
        <v>2.542911634</v>
      </c>
      <c r="BS5" s="397">
        <f t="shared" si="32"/>
        <v>1.820670067</v>
      </c>
      <c r="BT5" s="398">
        <f t="shared" si="33"/>
        <v>0.3518735329</v>
      </c>
      <c r="BU5" s="396">
        <v>1.0</v>
      </c>
      <c r="BV5" s="396">
        <f t="shared" si="34"/>
        <v>2.542911634</v>
      </c>
      <c r="BW5" s="397">
        <f t="shared" si="35"/>
        <v>3.034450112</v>
      </c>
      <c r="BX5" s="398">
        <f t="shared" si="36"/>
        <v>-0.001980021135</v>
      </c>
      <c r="BY5" s="396">
        <v>0.0</v>
      </c>
      <c r="BZ5" s="396">
        <f t="shared" si="37"/>
        <v>0</v>
      </c>
      <c r="CA5" s="397">
        <f t="shared" si="38"/>
        <v>2.42756009</v>
      </c>
      <c r="CB5" s="398">
        <f t="shared" si="39"/>
        <v>-0.7646992506</v>
      </c>
      <c r="CC5" s="400">
        <v>1.0</v>
      </c>
      <c r="CD5" s="396">
        <f t="shared" si="40"/>
        <v>2.542911634</v>
      </c>
      <c r="CE5" s="397">
        <f t="shared" si="41"/>
        <v>1.820670067</v>
      </c>
      <c r="CF5" s="398">
        <f t="shared" si="42"/>
        <v>0.3518735329</v>
      </c>
      <c r="CG5" s="392">
        <v>0.0</v>
      </c>
      <c r="CH5" s="396">
        <f t="shared" si="43"/>
        <v>0</v>
      </c>
      <c r="CI5" s="397">
        <f t="shared" si="44"/>
        <v>1.213780045</v>
      </c>
      <c r="CJ5" s="398">
        <f t="shared" si="45"/>
        <v>-0.8586101398</v>
      </c>
      <c r="CK5" s="392">
        <v>0.0</v>
      </c>
      <c r="CL5" s="396">
        <f t="shared" si="46"/>
        <v>0</v>
      </c>
      <c r="CM5" s="397">
        <f t="shared" si="47"/>
        <v>1.213780045</v>
      </c>
      <c r="CN5" s="398">
        <f t="shared" si="48"/>
        <v>-1.248896303</v>
      </c>
      <c r="CO5" s="392">
        <v>20.0</v>
      </c>
      <c r="CP5" s="433">
        <f t="shared" si="49"/>
        <v>50.85823268</v>
      </c>
      <c r="CQ5" s="397">
        <f t="shared" si="50"/>
        <v>43.69608161</v>
      </c>
      <c r="CR5" s="398">
        <f t="shared" si="51"/>
        <v>0.371830656</v>
      </c>
      <c r="CS5" s="404">
        <f t="shared" si="52"/>
        <v>-0.264007006</v>
      </c>
      <c r="CT5" s="396">
        <v>2.917772</v>
      </c>
      <c r="CU5" s="396">
        <v>74.1805635</v>
      </c>
      <c r="CV5" s="405">
        <f t="shared" si="53"/>
        <v>38.54916775</v>
      </c>
      <c r="CW5" s="383" t="s">
        <v>144</v>
      </c>
      <c r="CX5" s="383" t="s">
        <v>145</v>
      </c>
      <c r="CY5" s="220" t="s">
        <v>146</v>
      </c>
      <c r="CZ5" s="432">
        <v>39325.0</v>
      </c>
      <c r="DA5" s="392">
        <v>96.63064208518755</v>
      </c>
      <c r="DB5" s="398">
        <f t="shared" si="54"/>
        <v>2.137447061</v>
      </c>
      <c r="DC5" s="396">
        <v>256.4430631</v>
      </c>
      <c r="DD5" s="398">
        <f t="shared" si="55"/>
        <v>1.019087291</v>
      </c>
      <c r="DE5" s="400">
        <v>112.9154897</v>
      </c>
      <c r="DF5" s="398">
        <f t="shared" si="56"/>
        <v>-0.2765207154</v>
      </c>
      <c r="DG5" s="436">
        <f t="shared" si="57"/>
        <v>1.254365175</v>
      </c>
      <c r="DH5" s="400">
        <v>792.34</v>
      </c>
      <c r="DI5" s="398">
        <f t="shared" si="58"/>
        <v>-0.7911609307</v>
      </c>
      <c r="DJ5" s="411">
        <f t="shared" si="59"/>
        <v>-0.7911609307</v>
      </c>
    </row>
    <row r="6">
      <c r="A6" s="428" t="s">
        <v>147</v>
      </c>
      <c r="B6" s="383" t="s">
        <v>130</v>
      </c>
      <c r="C6" s="383" t="s">
        <v>136</v>
      </c>
      <c r="D6" s="383" t="str">
        <f>Neces.!I20</f>
        <v>Baixo Pantanal</v>
      </c>
      <c r="E6" s="383">
        <v>721.039758894042</v>
      </c>
      <c r="F6" s="386">
        <f t="shared" si="1"/>
        <v>0.9409133428</v>
      </c>
      <c r="G6" s="385">
        <f t="shared" si="60"/>
        <v>26997.21438</v>
      </c>
      <c r="H6" s="385">
        <v>24114.0</v>
      </c>
      <c r="I6" s="383">
        <f t="shared" si="2"/>
        <v>4.382269257</v>
      </c>
      <c r="J6" s="386">
        <f t="shared" si="3"/>
        <v>-0.4083538611</v>
      </c>
      <c r="K6" s="383">
        <v>0.124917047</v>
      </c>
      <c r="L6" s="386">
        <f t="shared" si="4"/>
        <v>2.327416262</v>
      </c>
      <c r="M6" s="383">
        <v>0.246437912</v>
      </c>
      <c r="N6" s="386">
        <f t="shared" si="5"/>
        <v>-0.1122268266</v>
      </c>
      <c r="O6" s="383">
        <v>0.9456188622182005</v>
      </c>
      <c r="P6" s="387">
        <v>0.0</v>
      </c>
      <c r="Q6" s="387">
        <f t="shared" si="6"/>
        <v>-0.2205145505</v>
      </c>
      <c r="R6" s="383">
        <v>2255.95089989218</v>
      </c>
      <c r="S6" s="386">
        <f t="shared" si="7"/>
        <v>0.8160646546</v>
      </c>
      <c r="T6" s="383">
        <v>11.3212241851207</v>
      </c>
      <c r="U6" s="386">
        <f t="shared" si="8"/>
        <v>0.6011067561</v>
      </c>
      <c r="V6" s="383">
        <v>7.1949904619723</v>
      </c>
      <c r="W6" s="386">
        <f t="shared" si="9"/>
        <v>-0.3020963362</v>
      </c>
      <c r="X6" s="383">
        <v>8.83719001409969</v>
      </c>
      <c r="Y6" s="383">
        <f t="shared" si="10"/>
        <v>91.16280999</v>
      </c>
      <c r="Z6" s="386">
        <f t="shared" si="11"/>
        <v>0.8492832332</v>
      </c>
      <c r="AA6" s="395">
        <f t="shared" si="12"/>
        <v>0.5062486257</v>
      </c>
      <c r="AB6" s="429" t="s">
        <v>147</v>
      </c>
      <c r="AC6" s="429" t="s">
        <v>130</v>
      </c>
      <c r="AD6" s="430">
        <v>24114.0</v>
      </c>
      <c r="AE6" s="431" t="str">
        <f>Leitos!K20</f>
        <v>Baixo Pantanal</v>
      </c>
      <c r="AF6" s="383">
        <v>4.14696856597827</v>
      </c>
      <c r="AG6" s="392">
        <f t="shared" si="61"/>
        <v>29.3690142</v>
      </c>
      <c r="AH6" s="382">
        <f t="shared" si="13"/>
        <v>29.3690142</v>
      </c>
      <c r="AI6" s="383">
        <v>0.0</v>
      </c>
      <c r="AJ6" s="392">
        <f t="shared" si="14"/>
        <v>0</v>
      </c>
      <c r="AK6" s="382">
        <f t="shared" si="15"/>
        <v>0</v>
      </c>
      <c r="AL6" s="383">
        <v>0.0</v>
      </c>
      <c r="AM6" s="392">
        <f t="shared" si="16"/>
        <v>4.977799016</v>
      </c>
      <c r="AN6" s="382">
        <f t="shared" si="17"/>
        <v>4.977799016</v>
      </c>
      <c r="AO6" s="383">
        <v>99.5272455834785</v>
      </c>
      <c r="AP6" s="392">
        <f t="shared" si="18"/>
        <v>159.7873484</v>
      </c>
      <c r="AQ6" s="382">
        <f t="shared" si="19"/>
        <v>159.7873484</v>
      </c>
      <c r="AR6" s="393">
        <f t="shared" si="20"/>
        <v>55.30334707</v>
      </c>
      <c r="AS6" s="383" t="s">
        <v>147</v>
      </c>
      <c r="AT6" s="383" t="s">
        <v>130</v>
      </c>
      <c r="AU6" s="383" t="str">
        <f>RH!I20</f>
        <v>Baixo Pantanal</v>
      </c>
      <c r="AV6" s="432">
        <v>12846.0</v>
      </c>
      <c r="AW6" s="383">
        <v>100.0</v>
      </c>
      <c r="AX6" s="382">
        <f t="shared" si="21"/>
        <v>0.5453197569</v>
      </c>
      <c r="AY6" s="383">
        <v>100.0</v>
      </c>
      <c r="AZ6" s="382">
        <f t="shared" si="22"/>
        <v>0.5821825615</v>
      </c>
      <c r="BA6" s="383">
        <v>0.70809488264079</v>
      </c>
      <c r="BB6" s="382">
        <f t="shared" si="23"/>
        <v>-1.108657137</v>
      </c>
      <c r="BC6" s="383">
        <v>1.03259517292859</v>
      </c>
      <c r="BD6" s="382">
        <f t="shared" si="24"/>
        <v>-0.7286214807</v>
      </c>
      <c r="BE6" s="383">
        <v>12.0</v>
      </c>
      <c r="BF6" s="383">
        <f t="shared" si="25"/>
        <v>0.9341429239</v>
      </c>
      <c r="BG6" s="382">
        <f t="shared" si="26"/>
        <v>-0.2723780894</v>
      </c>
      <c r="BH6" s="395">
        <f t="shared" si="27"/>
        <v>-0.4111391869</v>
      </c>
      <c r="BI6" s="383" t="s">
        <v>147</v>
      </c>
      <c r="BJ6" s="383" t="s">
        <v>130</v>
      </c>
      <c r="BK6" s="383" t="str">
        <f>Equip.!J23</f>
        <v>Baixo Pantanal</v>
      </c>
      <c r="BL6" s="432">
        <v>24114.0</v>
      </c>
      <c r="BM6" s="392">
        <v>1.0</v>
      </c>
      <c r="BN6" s="396">
        <f t="shared" si="28"/>
        <v>4.146968566</v>
      </c>
      <c r="BO6" s="397">
        <f t="shared" si="29"/>
        <v>5.475578918</v>
      </c>
      <c r="BP6" s="398">
        <f t="shared" si="30"/>
        <v>-0.6016722703</v>
      </c>
      <c r="BQ6" s="396">
        <v>1.0</v>
      </c>
      <c r="BR6" s="396">
        <f t="shared" si="31"/>
        <v>4.146968566</v>
      </c>
      <c r="BS6" s="397">
        <f t="shared" si="32"/>
        <v>2.98667941</v>
      </c>
      <c r="BT6" s="398">
        <f t="shared" si="33"/>
        <v>2.09983489</v>
      </c>
      <c r="BU6" s="396">
        <v>1.0</v>
      </c>
      <c r="BV6" s="396">
        <f t="shared" si="34"/>
        <v>4.146968566</v>
      </c>
      <c r="BW6" s="397">
        <f t="shared" si="35"/>
        <v>2.488899508</v>
      </c>
      <c r="BX6" s="398">
        <f t="shared" si="36"/>
        <v>-0.3260683194</v>
      </c>
      <c r="BY6" s="396">
        <v>0.0</v>
      </c>
      <c r="BZ6" s="396">
        <f t="shared" si="37"/>
        <v>0</v>
      </c>
      <c r="CA6" s="397">
        <f t="shared" si="38"/>
        <v>3.484459311</v>
      </c>
      <c r="CB6" s="398">
        <f t="shared" si="39"/>
        <v>-0.4056108696</v>
      </c>
      <c r="CC6" s="400">
        <v>1.0</v>
      </c>
      <c r="CD6" s="396">
        <f t="shared" si="40"/>
        <v>4.146968566</v>
      </c>
      <c r="CE6" s="397">
        <f t="shared" si="41"/>
        <v>2.98667941</v>
      </c>
      <c r="CF6" s="398">
        <f t="shared" si="42"/>
        <v>2.09983489</v>
      </c>
      <c r="CG6" s="392">
        <v>0.0</v>
      </c>
      <c r="CH6" s="396">
        <f t="shared" si="43"/>
        <v>0</v>
      </c>
      <c r="CI6" s="397">
        <f t="shared" si="44"/>
        <v>1.991119607</v>
      </c>
      <c r="CJ6" s="398">
        <f t="shared" si="45"/>
        <v>-0.495285893</v>
      </c>
      <c r="CK6" s="392">
        <v>0.0</v>
      </c>
      <c r="CL6" s="396">
        <f t="shared" si="46"/>
        <v>0</v>
      </c>
      <c r="CM6" s="397">
        <f t="shared" si="47"/>
        <v>5.97335882</v>
      </c>
      <c r="CN6" s="398">
        <f t="shared" si="48"/>
        <v>0.5356611495</v>
      </c>
      <c r="CO6" s="392">
        <v>4.0</v>
      </c>
      <c r="CP6" s="433">
        <f t="shared" si="49"/>
        <v>16.58787426</v>
      </c>
      <c r="CQ6" s="397">
        <f t="shared" si="50"/>
        <v>37.83127252</v>
      </c>
      <c r="CR6" s="398">
        <f t="shared" si="51"/>
        <v>-0.1758575575</v>
      </c>
      <c r="CS6" s="404">
        <f t="shared" si="52"/>
        <v>0.1376702365</v>
      </c>
      <c r="CT6" s="396">
        <v>6.855124</v>
      </c>
      <c r="CU6" s="396">
        <v>86.8771584</v>
      </c>
      <c r="CV6" s="405">
        <f t="shared" si="53"/>
        <v>46.8661412</v>
      </c>
      <c r="CW6" s="383" t="s">
        <v>147</v>
      </c>
      <c r="CX6" s="383" t="s">
        <v>130</v>
      </c>
      <c r="CY6" s="220" t="s">
        <v>132</v>
      </c>
      <c r="CZ6" s="432">
        <v>24114.0</v>
      </c>
      <c r="DA6" s="392">
        <v>8.29393713195654</v>
      </c>
      <c r="DB6" s="398">
        <f t="shared" si="54"/>
        <v>-1.181681426</v>
      </c>
      <c r="DC6" s="396">
        <v>160.209339</v>
      </c>
      <c r="DD6" s="398">
        <f t="shared" si="55"/>
        <v>-0.04295702847</v>
      </c>
      <c r="DE6" s="400">
        <v>160.209339</v>
      </c>
      <c r="DF6" s="398">
        <f t="shared" si="56"/>
        <v>0.2531323701</v>
      </c>
      <c r="DG6" s="437">
        <f t="shared" si="57"/>
        <v>-0.5382968778</v>
      </c>
      <c r="DH6" s="400">
        <v>680.02</v>
      </c>
      <c r="DI6" s="398">
        <f t="shared" si="58"/>
        <v>-0.9687298478</v>
      </c>
      <c r="DJ6" s="411">
        <f t="shared" si="59"/>
        <v>-0.9687298478</v>
      </c>
    </row>
    <row r="7">
      <c r="A7" s="428" t="s">
        <v>150</v>
      </c>
      <c r="B7" s="383" t="s">
        <v>151</v>
      </c>
      <c r="C7" s="383" t="s">
        <v>148</v>
      </c>
      <c r="D7" s="383" t="str">
        <f>Neces.!I21</f>
        <v>Sudeste</v>
      </c>
      <c r="E7" s="383">
        <v>448.056522040586</v>
      </c>
      <c r="F7" s="386">
        <f t="shared" si="1"/>
        <v>-1.595189956</v>
      </c>
      <c r="G7" s="385">
        <f t="shared" si="60"/>
        <v>8568.038553</v>
      </c>
      <c r="H7" s="385">
        <v>7653.0</v>
      </c>
      <c r="I7" s="383">
        <f t="shared" si="2"/>
        <v>3.883831713</v>
      </c>
      <c r="J7" s="386">
        <f t="shared" si="3"/>
        <v>0.7725716481</v>
      </c>
      <c r="K7" s="383">
        <v>0.085083174</v>
      </c>
      <c r="L7" s="386">
        <f t="shared" si="4"/>
        <v>-0.02698595067</v>
      </c>
      <c r="M7" s="383">
        <v>0.237251159</v>
      </c>
      <c r="N7" s="386">
        <f t="shared" si="5"/>
        <v>-0.5039427151</v>
      </c>
      <c r="O7" s="383">
        <v>0.9456188622182005</v>
      </c>
      <c r="P7" s="387">
        <v>0.0</v>
      </c>
      <c r="Q7" s="387">
        <f t="shared" si="6"/>
        <v>-0.2205145505</v>
      </c>
      <c r="R7" s="383">
        <v>1894.68182412126</v>
      </c>
      <c r="S7" s="386">
        <f t="shared" si="7"/>
        <v>0.353218298</v>
      </c>
      <c r="T7" s="383">
        <v>11.2766235463217</v>
      </c>
      <c r="U7" s="386">
        <f t="shared" si="8"/>
        <v>0.5814317377</v>
      </c>
      <c r="V7" s="383">
        <v>6.0891153795897</v>
      </c>
      <c r="W7" s="386">
        <f t="shared" si="9"/>
        <v>-1.391027635</v>
      </c>
      <c r="X7" s="383">
        <v>13.4587743368614</v>
      </c>
      <c r="Y7" s="383">
        <f t="shared" si="10"/>
        <v>86.54122566</v>
      </c>
      <c r="Z7" s="386">
        <f t="shared" si="11"/>
        <v>0.370536421</v>
      </c>
      <c r="AA7" s="395">
        <f t="shared" si="12"/>
        <v>-0.307080926</v>
      </c>
      <c r="AB7" s="429" t="s">
        <v>150</v>
      </c>
      <c r="AC7" s="429" t="s">
        <v>151</v>
      </c>
      <c r="AD7" s="430">
        <v>7653.0</v>
      </c>
      <c r="AE7" s="431" t="str">
        <f>Leitos!K21</f>
        <v>Sudeste</v>
      </c>
      <c r="AF7" s="383">
        <v>52.2670848033451</v>
      </c>
      <c r="AG7" s="392">
        <f t="shared" si="61"/>
        <v>45.68456565</v>
      </c>
      <c r="AH7" s="382">
        <f t="shared" si="13"/>
        <v>45.68456565</v>
      </c>
      <c r="AI7" s="383">
        <v>0.0</v>
      </c>
      <c r="AJ7" s="392">
        <f t="shared" si="14"/>
        <v>0</v>
      </c>
      <c r="AK7" s="382">
        <f t="shared" si="15"/>
        <v>0</v>
      </c>
      <c r="AL7" s="383">
        <v>0.0</v>
      </c>
      <c r="AM7" s="392">
        <f t="shared" si="16"/>
        <v>8.785493393</v>
      </c>
      <c r="AN7" s="382">
        <f t="shared" si="17"/>
        <v>8.785493393</v>
      </c>
      <c r="AO7" s="383">
        <v>104.53416960669</v>
      </c>
      <c r="AP7" s="392">
        <f t="shared" si="18"/>
        <v>137.9322463</v>
      </c>
      <c r="AQ7" s="382">
        <f t="shared" si="19"/>
        <v>137.9322463</v>
      </c>
      <c r="AR7" s="393">
        <f t="shared" si="20"/>
        <v>53.15223503</v>
      </c>
      <c r="AS7" s="383" t="s">
        <v>150</v>
      </c>
      <c r="AT7" s="383" t="s">
        <v>151</v>
      </c>
      <c r="AU7" s="383" t="str">
        <f>RH!I21</f>
        <v>Sudeste</v>
      </c>
      <c r="AV7" s="432">
        <v>3374.0</v>
      </c>
      <c r="AW7" s="383">
        <v>100.0</v>
      </c>
      <c r="AX7" s="382">
        <f t="shared" si="21"/>
        <v>0.5453197569</v>
      </c>
      <c r="AY7" s="383">
        <v>100.0</v>
      </c>
      <c r="AZ7" s="382">
        <f t="shared" si="22"/>
        <v>0.5821825615</v>
      </c>
      <c r="BA7" s="383">
        <v>1.56474585130014</v>
      </c>
      <c r="BB7" s="382">
        <f t="shared" si="23"/>
        <v>0.02430309951</v>
      </c>
      <c r="BC7" s="383">
        <v>1.53534561609826</v>
      </c>
      <c r="BD7" s="382">
        <f t="shared" si="24"/>
        <v>0.09326541975</v>
      </c>
      <c r="BE7" s="383">
        <v>1.0</v>
      </c>
      <c r="BF7" s="383">
        <f t="shared" si="25"/>
        <v>0.2963841138</v>
      </c>
      <c r="BG7" s="382">
        <f t="shared" si="26"/>
        <v>-0.9220912489</v>
      </c>
      <c r="BH7" s="395">
        <f t="shared" si="27"/>
        <v>0.1103436384</v>
      </c>
      <c r="BI7" s="383" t="s">
        <v>150</v>
      </c>
      <c r="BJ7" s="383" t="s">
        <v>151</v>
      </c>
      <c r="BK7" s="383" t="str">
        <f>Equip.!J24</f>
        <v>Sudeste</v>
      </c>
      <c r="BL7" s="432">
        <v>7653.0</v>
      </c>
      <c r="BM7" s="392">
        <v>1.0</v>
      </c>
      <c r="BN7" s="396">
        <f t="shared" si="28"/>
        <v>13.0667712</v>
      </c>
      <c r="BO7" s="397">
        <f t="shared" si="29"/>
        <v>6.149845375</v>
      </c>
      <c r="BP7" s="398">
        <f t="shared" si="30"/>
        <v>0.5189536766</v>
      </c>
      <c r="BQ7" s="396">
        <v>0.0</v>
      </c>
      <c r="BR7" s="396">
        <f t="shared" si="31"/>
        <v>0</v>
      </c>
      <c r="BS7" s="397">
        <f t="shared" si="32"/>
        <v>0.8785493393</v>
      </c>
      <c r="BT7" s="398">
        <f t="shared" si="33"/>
        <v>-1.060457025</v>
      </c>
      <c r="BU7" s="396">
        <v>0.0</v>
      </c>
      <c r="BV7" s="396">
        <f t="shared" si="34"/>
        <v>0</v>
      </c>
      <c r="BW7" s="397">
        <f t="shared" si="35"/>
        <v>1.757098679</v>
      </c>
      <c r="BX7" s="398">
        <f t="shared" si="36"/>
        <v>-0.7607999167</v>
      </c>
      <c r="BY7" s="396">
        <v>0.0</v>
      </c>
      <c r="BZ7" s="396">
        <f t="shared" si="37"/>
        <v>0</v>
      </c>
      <c r="CA7" s="397">
        <f t="shared" si="38"/>
        <v>4.392746697</v>
      </c>
      <c r="CB7" s="398">
        <f t="shared" si="39"/>
        <v>-0.09701432606</v>
      </c>
      <c r="CC7" s="400">
        <v>0.0</v>
      </c>
      <c r="CD7" s="396">
        <f t="shared" si="40"/>
        <v>0</v>
      </c>
      <c r="CE7" s="397">
        <f t="shared" si="41"/>
        <v>0.8785493393</v>
      </c>
      <c r="CF7" s="398">
        <f t="shared" si="42"/>
        <v>-1.060457025</v>
      </c>
      <c r="CG7" s="392">
        <v>0.0</v>
      </c>
      <c r="CH7" s="396">
        <f t="shared" si="43"/>
        <v>0</v>
      </c>
      <c r="CI7" s="397">
        <f t="shared" si="44"/>
        <v>7.028394715</v>
      </c>
      <c r="CJ7" s="398">
        <f t="shared" si="45"/>
        <v>1.859108859</v>
      </c>
      <c r="CK7" s="392">
        <v>0.0</v>
      </c>
      <c r="CL7" s="396">
        <f t="shared" si="46"/>
        <v>0</v>
      </c>
      <c r="CM7" s="397">
        <f t="shared" si="47"/>
        <v>8.785493393</v>
      </c>
      <c r="CN7" s="398">
        <f t="shared" si="48"/>
        <v>1.590043469</v>
      </c>
      <c r="CO7" s="392">
        <v>4.0</v>
      </c>
      <c r="CP7" s="433">
        <f t="shared" si="49"/>
        <v>52.2670848</v>
      </c>
      <c r="CQ7" s="397">
        <f t="shared" si="50"/>
        <v>35.14197357</v>
      </c>
      <c r="CR7" s="398">
        <f t="shared" si="51"/>
        <v>-0.4269991234</v>
      </c>
      <c r="CS7" s="404">
        <f t="shared" si="52"/>
        <v>0.2647274903</v>
      </c>
      <c r="CT7" s="396">
        <v>7.936508</v>
      </c>
      <c r="CU7" s="396">
        <v>78.6423841</v>
      </c>
      <c r="CV7" s="405">
        <f t="shared" si="53"/>
        <v>43.28944605</v>
      </c>
      <c r="CW7" s="383" t="s">
        <v>150</v>
      </c>
      <c r="CX7" s="383" t="s">
        <v>151</v>
      </c>
      <c r="CY7" s="220" t="s">
        <v>152</v>
      </c>
      <c r="CZ7" s="432">
        <v>7653.0</v>
      </c>
      <c r="DA7" s="392">
        <v>26.133542401672546</v>
      </c>
      <c r="DB7" s="398">
        <f t="shared" si="54"/>
        <v>-0.5113831389</v>
      </c>
      <c r="DC7" s="396">
        <v>200.1182792</v>
      </c>
      <c r="DD7" s="398">
        <f t="shared" si="55"/>
        <v>0.3974817433</v>
      </c>
      <c r="DE7" s="400">
        <v>66.94275954</v>
      </c>
      <c r="DF7" s="398">
        <f t="shared" si="56"/>
        <v>-0.7913783288</v>
      </c>
      <c r="DG7" s="438">
        <f t="shared" si="57"/>
        <v>-0.3541657158</v>
      </c>
      <c r="DH7" s="400">
        <v>1083.25</v>
      </c>
      <c r="DI7" s="398">
        <f t="shared" si="58"/>
        <v>-0.3312555384</v>
      </c>
      <c r="DJ7" s="411">
        <f t="shared" si="59"/>
        <v>-0.3312555384</v>
      </c>
    </row>
    <row r="8">
      <c r="A8" s="428" t="s">
        <v>154</v>
      </c>
      <c r="B8" s="383" t="s">
        <v>151</v>
      </c>
      <c r="C8" s="383" t="s">
        <v>148</v>
      </c>
      <c r="D8" s="383" t="str">
        <f>Neces.!I22</f>
        <v>Sudeste</v>
      </c>
      <c r="E8" s="383">
        <v>599.995611913085</v>
      </c>
      <c r="F8" s="386">
        <f t="shared" si="1"/>
        <v>-0.183626259</v>
      </c>
      <c r="G8" s="385">
        <f t="shared" si="60"/>
        <v>12011.82355</v>
      </c>
      <c r="H8" s="385">
        <v>10729.0</v>
      </c>
      <c r="I8" s="383">
        <f t="shared" si="2"/>
        <v>4.030559245</v>
      </c>
      <c r="J8" s="386">
        <f t="shared" si="3"/>
        <v>0.4249367483</v>
      </c>
      <c r="K8" s="383">
        <v>0.086102719</v>
      </c>
      <c r="L8" s="386">
        <f t="shared" si="4"/>
        <v>0.03327479787</v>
      </c>
      <c r="M8" s="383">
        <v>0.243468989</v>
      </c>
      <c r="N8" s="386">
        <f t="shared" si="5"/>
        <v>-0.2388193572</v>
      </c>
      <c r="O8" s="383">
        <v>0.9456188622182005</v>
      </c>
      <c r="P8" s="387">
        <v>0.0</v>
      </c>
      <c r="Q8" s="387">
        <f t="shared" si="6"/>
        <v>-0.2205145505</v>
      </c>
      <c r="R8" s="383">
        <v>2162.36368720291</v>
      </c>
      <c r="S8" s="386">
        <f t="shared" si="7"/>
        <v>0.6961637184</v>
      </c>
      <c r="T8" s="383">
        <v>10.2805480473483</v>
      </c>
      <c r="U8" s="386">
        <f t="shared" si="8"/>
        <v>0.1420253904</v>
      </c>
      <c r="V8" s="383">
        <v>6.92515611893</v>
      </c>
      <c r="W8" s="386">
        <f t="shared" si="9"/>
        <v>-0.5677963835</v>
      </c>
      <c r="X8" s="383">
        <v>34.607139528381</v>
      </c>
      <c r="Y8" s="383">
        <f t="shared" si="10"/>
        <v>65.39286047</v>
      </c>
      <c r="Z8" s="386">
        <f t="shared" si="11"/>
        <v>-1.820208508</v>
      </c>
      <c r="AA8" s="395">
        <f t="shared" si="12"/>
        <v>-0.1925819716</v>
      </c>
      <c r="AB8" s="429" t="s">
        <v>154</v>
      </c>
      <c r="AC8" s="429" t="s">
        <v>151</v>
      </c>
      <c r="AD8" s="430">
        <v>10729.0</v>
      </c>
      <c r="AE8" s="431" t="str">
        <f>Leitos!K22</f>
        <v>Sudeste</v>
      </c>
      <c r="AF8" s="383">
        <v>121.166930748439</v>
      </c>
      <c r="AG8" s="392">
        <f t="shared" si="61"/>
        <v>45.68456565</v>
      </c>
      <c r="AH8" s="382">
        <f t="shared" si="13"/>
        <v>45.68456565</v>
      </c>
      <c r="AI8" s="383">
        <v>0.0</v>
      </c>
      <c r="AJ8" s="392">
        <f t="shared" si="14"/>
        <v>0</v>
      </c>
      <c r="AK8" s="382">
        <f t="shared" si="15"/>
        <v>0</v>
      </c>
      <c r="AL8" s="383">
        <v>0.0</v>
      </c>
      <c r="AM8" s="392">
        <f t="shared" si="16"/>
        <v>8.785493393</v>
      </c>
      <c r="AN8" s="382">
        <f t="shared" si="17"/>
        <v>8.785493393</v>
      </c>
      <c r="AO8" s="383">
        <v>130.487463882934</v>
      </c>
      <c r="AP8" s="392">
        <f t="shared" si="18"/>
        <v>137.9322463</v>
      </c>
      <c r="AQ8" s="382">
        <f t="shared" si="19"/>
        <v>137.9322463</v>
      </c>
      <c r="AR8" s="393">
        <f t="shared" si="20"/>
        <v>53.15223503</v>
      </c>
      <c r="AS8" s="383" t="s">
        <v>154</v>
      </c>
      <c r="AT8" s="383" t="s">
        <v>151</v>
      </c>
      <c r="AU8" s="383" t="str">
        <f>RH!I22</f>
        <v>Sudeste</v>
      </c>
      <c r="AV8" s="432">
        <v>5765.0</v>
      </c>
      <c r="AW8" s="383">
        <v>100.0</v>
      </c>
      <c r="AX8" s="382">
        <f t="shared" si="21"/>
        <v>0.5453197569</v>
      </c>
      <c r="AY8" s="383">
        <v>100.0</v>
      </c>
      <c r="AZ8" s="382">
        <f t="shared" si="22"/>
        <v>0.5821825615</v>
      </c>
      <c r="BA8" s="383">
        <v>0.526610122098984</v>
      </c>
      <c r="BB8" s="382">
        <f t="shared" si="23"/>
        <v>-1.348679066</v>
      </c>
      <c r="BC8" s="383">
        <v>0.978655979122006</v>
      </c>
      <c r="BD8" s="382">
        <f t="shared" si="24"/>
        <v>-0.8168002529</v>
      </c>
      <c r="BE8" s="383">
        <v>5.0</v>
      </c>
      <c r="BF8" s="383">
        <f t="shared" si="25"/>
        <v>0.8673026886</v>
      </c>
      <c r="BG8" s="382">
        <f t="shared" si="26"/>
        <v>-0.3404711988</v>
      </c>
      <c r="BH8" s="395">
        <f t="shared" si="27"/>
        <v>-0.5164087079</v>
      </c>
      <c r="BI8" s="383" t="s">
        <v>154</v>
      </c>
      <c r="BJ8" s="383" t="s">
        <v>151</v>
      </c>
      <c r="BK8" s="383" t="str">
        <f>Equip.!J25</f>
        <v>Sudeste</v>
      </c>
      <c r="BL8" s="432">
        <v>10729.0</v>
      </c>
      <c r="BM8" s="392">
        <v>1.0</v>
      </c>
      <c r="BN8" s="396">
        <f t="shared" si="28"/>
        <v>9.320533134</v>
      </c>
      <c r="BO8" s="397">
        <f t="shared" si="29"/>
        <v>6.149845375</v>
      </c>
      <c r="BP8" s="398">
        <f t="shared" si="30"/>
        <v>0.5189536766</v>
      </c>
      <c r="BQ8" s="396">
        <v>0.0</v>
      </c>
      <c r="BR8" s="396">
        <f t="shared" si="31"/>
        <v>0</v>
      </c>
      <c r="BS8" s="397">
        <f t="shared" si="32"/>
        <v>0.8785493393</v>
      </c>
      <c r="BT8" s="398">
        <f t="shared" si="33"/>
        <v>-1.060457025</v>
      </c>
      <c r="BU8" s="396">
        <v>0.0</v>
      </c>
      <c r="BV8" s="396">
        <f t="shared" si="34"/>
        <v>0</v>
      </c>
      <c r="BW8" s="397">
        <f t="shared" si="35"/>
        <v>1.757098679</v>
      </c>
      <c r="BX8" s="398">
        <f t="shared" si="36"/>
        <v>-0.7607999167</v>
      </c>
      <c r="BY8" s="396">
        <v>0.0</v>
      </c>
      <c r="BZ8" s="396">
        <f t="shared" si="37"/>
        <v>0</v>
      </c>
      <c r="CA8" s="397">
        <f t="shared" si="38"/>
        <v>4.392746697</v>
      </c>
      <c r="CB8" s="398">
        <f t="shared" si="39"/>
        <v>-0.09701432606</v>
      </c>
      <c r="CC8" s="400">
        <v>0.0</v>
      </c>
      <c r="CD8" s="396">
        <f t="shared" si="40"/>
        <v>0</v>
      </c>
      <c r="CE8" s="397">
        <f t="shared" si="41"/>
        <v>0.8785493393</v>
      </c>
      <c r="CF8" s="398">
        <f t="shared" si="42"/>
        <v>-1.060457025</v>
      </c>
      <c r="CG8" s="392">
        <v>0.0</v>
      </c>
      <c r="CH8" s="396">
        <f t="shared" si="43"/>
        <v>0</v>
      </c>
      <c r="CI8" s="397">
        <f t="shared" si="44"/>
        <v>7.028394715</v>
      </c>
      <c r="CJ8" s="398">
        <f t="shared" si="45"/>
        <v>1.859108859</v>
      </c>
      <c r="CK8" s="392">
        <v>0.0</v>
      </c>
      <c r="CL8" s="396">
        <f t="shared" si="46"/>
        <v>0</v>
      </c>
      <c r="CM8" s="397">
        <f t="shared" si="47"/>
        <v>8.785493393</v>
      </c>
      <c r="CN8" s="398">
        <f t="shared" si="48"/>
        <v>1.590043469</v>
      </c>
      <c r="CO8" s="392">
        <v>8.0</v>
      </c>
      <c r="CP8" s="433">
        <f t="shared" si="49"/>
        <v>74.56426508</v>
      </c>
      <c r="CQ8" s="397">
        <f t="shared" si="50"/>
        <v>35.14197357</v>
      </c>
      <c r="CR8" s="398">
        <f t="shared" si="51"/>
        <v>-0.4269991234</v>
      </c>
      <c r="CS8" s="404">
        <f t="shared" si="52"/>
        <v>0.2647274903</v>
      </c>
      <c r="CT8" s="396">
        <v>7.936508</v>
      </c>
      <c r="CU8" s="396">
        <v>78.6423841</v>
      </c>
      <c r="CV8" s="405">
        <f t="shared" si="53"/>
        <v>43.28944605</v>
      </c>
      <c r="CW8" s="383" t="s">
        <v>154</v>
      </c>
      <c r="CX8" s="383" t="s">
        <v>151</v>
      </c>
      <c r="CY8" s="220" t="s">
        <v>152</v>
      </c>
      <c r="CZ8" s="432">
        <v>10729.0</v>
      </c>
      <c r="DA8" s="392">
        <v>65.24373194146705</v>
      </c>
      <c r="DB8" s="398">
        <f t="shared" si="54"/>
        <v>0.9581276872</v>
      </c>
      <c r="DC8" s="396">
        <v>109.6375566</v>
      </c>
      <c r="DD8" s="398">
        <f t="shared" si="55"/>
        <v>-0.6010719174</v>
      </c>
      <c r="DE8" s="400">
        <v>66.53957312</v>
      </c>
      <c r="DF8" s="398">
        <f t="shared" si="56"/>
        <v>-0.7958936925</v>
      </c>
      <c r="DG8" s="439">
        <f t="shared" si="57"/>
        <v>0.1298224411</v>
      </c>
      <c r="DH8" s="400">
        <v>1099.42</v>
      </c>
      <c r="DI8" s="398">
        <f t="shared" si="58"/>
        <v>-0.3056920645</v>
      </c>
      <c r="DJ8" s="411">
        <f t="shared" si="59"/>
        <v>-0.3056920645</v>
      </c>
    </row>
    <row r="9">
      <c r="A9" s="428" t="s">
        <v>157</v>
      </c>
      <c r="B9" s="383" t="s">
        <v>145</v>
      </c>
      <c r="C9" s="383" t="s">
        <v>148</v>
      </c>
      <c r="D9" s="383" t="str">
        <f>Neces.!I23</f>
        <v>Sul Fronteira</v>
      </c>
      <c r="E9" s="383">
        <v>664.325176692515</v>
      </c>
      <c r="F9" s="386">
        <f t="shared" si="1"/>
        <v>0.4140163777</v>
      </c>
      <c r="G9" s="385">
        <f t="shared" si="60"/>
        <v>10415.32244</v>
      </c>
      <c r="H9" s="385">
        <v>9303.0</v>
      </c>
      <c r="I9" s="383">
        <f t="shared" si="2"/>
        <v>3.968623021</v>
      </c>
      <c r="J9" s="386">
        <f t="shared" si="3"/>
        <v>0.5716794411</v>
      </c>
      <c r="K9" s="383">
        <v>0.085165755</v>
      </c>
      <c r="L9" s="386">
        <f t="shared" si="4"/>
        <v>-0.02210495682</v>
      </c>
      <c r="M9" s="383">
        <v>0.239200804</v>
      </c>
      <c r="N9" s="386">
        <f t="shared" si="5"/>
        <v>-0.4208113929</v>
      </c>
      <c r="O9" s="383">
        <v>0.9456188622182005</v>
      </c>
      <c r="P9" s="387">
        <v>0.0</v>
      </c>
      <c r="Q9" s="387">
        <f t="shared" si="6"/>
        <v>-0.2205145505</v>
      </c>
      <c r="R9" s="383">
        <v>1741.3737504031</v>
      </c>
      <c r="S9" s="386">
        <f t="shared" si="7"/>
        <v>0.1568049095</v>
      </c>
      <c r="T9" s="383">
        <v>9.41631731699452</v>
      </c>
      <c r="U9" s="386">
        <f t="shared" si="8"/>
        <v>-0.2392192731</v>
      </c>
      <c r="V9" s="383">
        <v>8.37364291088896</v>
      </c>
      <c r="W9" s="386">
        <f t="shared" si="9"/>
        <v>0.8584972633</v>
      </c>
      <c r="X9" s="383">
        <v>5.83682683005482</v>
      </c>
      <c r="Y9" s="383">
        <f t="shared" si="10"/>
        <v>94.16317317</v>
      </c>
      <c r="Z9" s="386">
        <f t="shared" si="11"/>
        <v>1.160088838</v>
      </c>
      <c r="AA9" s="395">
        <f t="shared" si="12"/>
        <v>0.2142299488</v>
      </c>
      <c r="AB9" s="429" t="s">
        <v>157</v>
      </c>
      <c r="AC9" s="429" t="s">
        <v>145</v>
      </c>
      <c r="AD9" s="430">
        <v>9303.0</v>
      </c>
      <c r="AE9" s="431" t="str">
        <f>Leitos!K23</f>
        <v>Sul Fronteira</v>
      </c>
      <c r="AF9" s="383">
        <v>0.0</v>
      </c>
      <c r="AG9" s="392">
        <f t="shared" si="61"/>
        <v>35.80651132</v>
      </c>
      <c r="AH9" s="382">
        <f t="shared" si="13"/>
        <v>35.80651132</v>
      </c>
      <c r="AI9" s="383">
        <v>0.0</v>
      </c>
      <c r="AJ9" s="392">
        <f t="shared" si="14"/>
        <v>0</v>
      </c>
      <c r="AK9" s="382">
        <f t="shared" si="15"/>
        <v>0</v>
      </c>
      <c r="AL9" s="383">
        <v>0.0</v>
      </c>
      <c r="AM9" s="392">
        <f t="shared" si="16"/>
        <v>6.068900224</v>
      </c>
      <c r="AN9" s="382">
        <f t="shared" si="17"/>
        <v>6.068900224</v>
      </c>
      <c r="AO9" s="383">
        <v>107.492206815006</v>
      </c>
      <c r="AP9" s="392">
        <f t="shared" si="18"/>
        <v>134.729585</v>
      </c>
      <c r="AQ9" s="382">
        <f t="shared" si="19"/>
        <v>134.729585</v>
      </c>
      <c r="AR9" s="393">
        <f t="shared" si="20"/>
        <v>49.40084783</v>
      </c>
      <c r="AS9" s="383" t="s">
        <v>157</v>
      </c>
      <c r="AT9" s="383" t="s">
        <v>145</v>
      </c>
      <c r="AU9" s="383" t="str">
        <f>RH!I23</f>
        <v>Sul Fronteira</v>
      </c>
      <c r="AV9" s="432">
        <v>3013.0</v>
      </c>
      <c r="AW9" s="383">
        <v>92.7120283779426</v>
      </c>
      <c r="AX9" s="382">
        <f t="shared" si="21"/>
        <v>-0.2286448982</v>
      </c>
      <c r="AY9" s="383">
        <v>100.0</v>
      </c>
      <c r="AZ9" s="382">
        <f t="shared" si="22"/>
        <v>0.5821825615</v>
      </c>
      <c r="BA9" s="383">
        <v>1.20928732666882</v>
      </c>
      <c r="BB9" s="382">
        <f t="shared" si="23"/>
        <v>-0.4458071192</v>
      </c>
      <c r="BC9" s="383">
        <v>1.84349134687735</v>
      </c>
      <c r="BD9" s="382">
        <f t="shared" si="24"/>
        <v>0.597016223</v>
      </c>
      <c r="BE9" s="383">
        <v>3.0</v>
      </c>
      <c r="BF9" s="383">
        <f t="shared" si="25"/>
        <v>0.9956853634</v>
      </c>
      <c r="BG9" s="382">
        <f t="shared" si="26"/>
        <v>-0.2096820793</v>
      </c>
      <c r="BH9" s="395">
        <f t="shared" si="27"/>
        <v>0.03688379969</v>
      </c>
      <c r="BI9" s="383" t="s">
        <v>157</v>
      </c>
      <c r="BJ9" s="383" t="s">
        <v>145</v>
      </c>
      <c r="BK9" s="383" t="str">
        <f>Equip.!J26</f>
        <v>Sul Fronteira</v>
      </c>
      <c r="BL9" s="432">
        <v>9303.0</v>
      </c>
      <c r="BM9" s="392">
        <v>1.0</v>
      </c>
      <c r="BN9" s="396">
        <f t="shared" si="28"/>
        <v>10.74922068</v>
      </c>
      <c r="BO9" s="397">
        <f t="shared" si="29"/>
        <v>6.068900224</v>
      </c>
      <c r="BP9" s="398">
        <f t="shared" si="30"/>
        <v>0.3844234244</v>
      </c>
      <c r="BQ9" s="396">
        <v>1.0</v>
      </c>
      <c r="BR9" s="396">
        <f t="shared" si="31"/>
        <v>10.74922068</v>
      </c>
      <c r="BS9" s="397">
        <f t="shared" si="32"/>
        <v>1.820670067</v>
      </c>
      <c r="BT9" s="398">
        <f t="shared" si="33"/>
        <v>0.3518735329</v>
      </c>
      <c r="BU9" s="396">
        <v>0.0</v>
      </c>
      <c r="BV9" s="396">
        <f t="shared" si="34"/>
        <v>0</v>
      </c>
      <c r="BW9" s="397">
        <f t="shared" si="35"/>
        <v>3.034450112</v>
      </c>
      <c r="BX9" s="398">
        <f t="shared" si="36"/>
        <v>-0.001980021135</v>
      </c>
      <c r="BY9" s="396">
        <v>0.0</v>
      </c>
      <c r="BZ9" s="396">
        <f t="shared" si="37"/>
        <v>0</v>
      </c>
      <c r="CA9" s="397">
        <f t="shared" si="38"/>
        <v>2.42756009</v>
      </c>
      <c r="CB9" s="398">
        <f t="shared" si="39"/>
        <v>-0.7646992506</v>
      </c>
      <c r="CC9" s="400">
        <v>1.0</v>
      </c>
      <c r="CD9" s="396">
        <f t="shared" si="40"/>
        <v>10.74922068</v>
      </c>
      <c r="CE9" s="397">
        <f t="shared" si="41"/>
        <v>1.820670067</v>
      </c>
      <c r="CF9" s="398">
        <f t="shared" si="42"/>
        <v>0.3518735329</v>
      </c>
      <c r="CG9" s="392">
        <v>0.0</v>
      </c>
      <c r="CH9" s="396">
        <f t="shared" si="43"/>
        <v>0</v>
      </c>
      <c r="CI9" s="397">
        <f t="shared" si="44"/>
        <v>1.213780045</v>
      </c>
      <c r="CJ9" s="398">
        <f t="shared" si="45"/>
        <v>-0.8586101398</v>
      </c>
      <c r="CK9" s="392">
        <v>0.0</v>
      </c>
      <c r="CL9" s="396">
        <f t="shared" si="46"/>
        <v>0</v>
      </c>
      <c r="CM9" s="397">
        <f t="shared" si="47"/>
        <v>1.213780045</v>
      </c>
      <c r="CN9" s="398">
        <f t="shared" si="48"/>
        <v>-1.248896303</v>
      </c>
      <c r="CO9" s="392">
        <v>8.0</v>
      </c>
      <c r="CP9" s="433">
        <f t="shared" si="49"/>
        <v>85.99376545</v>
      </c>
      <c r="CQ9" s="397">
        <f t="shared" si="50"/>
        <v>43.69608161</v>
      </c>
      <c r="CR9" s="398">
        <f t="shared" si="51"/>
        <v>0.371830656</v>
      </c>
      <c r="CS9" s="404">
        <f t="shared" si="52"/>
        <v>-0.264007006</v>
      </c>
      <c r="CT9" s="396">
        <v>2.917772</v>
      </c>
      <c r="CU9" s="396">
        <v>74.1805635</v>
      </c>
      <c r="CV9" s="405">
        <f t="shared" si="53"/>
        <v>38.54916775</v>
      </c>
      <c r="CW9" s="383" t="s">
        <v>157</v>
      </c>
      <c r="CX9" s="383" t="s">
        <v>145</v>
      </c>
      <c r="CY9" s="220" t="s">
        <v>146</v>
      </c>
      <c r="CZ9" s="432">
        <v>9303.0</v>
      </c>
      <c r="DA9" s="392">
        <v>85.99376545200472</v>
      </c>
      <c r="DB9" s="398">
        <f t="shared" si="54"/>
        <v>1.737781257</v>
      </c>
      <c r="DC9" s="396">
        <v>116.7734633</v>
      </c>
      <c r="DD9" s="398">
        <f t="shared" si="55"/>
        <v>-0.5223193881</v>
      </c>
      <c r="DE9" s="400">
        <v>39.76722903</v>
      </c>
      <c r="DF9" s="398">
        <f t="shared" si="56"/>
        <v>-1.09572242</v>
      </c>
      <c r="DG9" s="440">
        <f t="shared" si="57"/>
        <v>0.4643801764</v>
      </c>
      <c r="DH9" s="400">
        <v>1504.12</v>
      </c>
      <c r="DI9" s="398">
        <f t="shared" si="58"/>
        <v>0.334106197</v>
      </c>
      <c r="DJ9" s="411">
        <f t="shared" si="59"/>
        <v>0.334106197</v>
      </c>
    </row>
    <row r="10">
      <c r="A10" s="428" t="s">
        <v>158</v>
      </c>
      <c r="B10" s="383" t="s">
        <v>159</v>
      </c>
      <c r="C10" s="383" t="s">
        <v>134</v>
      </c>
      <c r="D10" s="383" t="str">
        <f>Neces.!I24</f>
        <v>Noroeste</v>
      </c>
      <c r="E10" s="383">
        <v>692.536005436816</v>
      </c>
      <c r="F10" s="386">
        <f t="shared" si="1"/>
        <v>0.6761041772</v>
      </c>
      <c r="G10" s="385">
        <v>34388.0</v>
      </c>
      <c r="H10" s="385">
        <v>27674.0</v>
      </c>
      <c r="I10" s="383">
        <f t="shared" si="2"/>
        <v>4.442071937</v>
      </c>
      <c r="J10" s="386">
        <f t="shared" si="3"/>
        <v>-0.5500416439</v>
      </c>
      <c r="K10" s="383">
        <v>0.077353935</v>
      </c>
      <c r="L10" s="386">
        <f t="shared" si="4"/>
        <v>-0.4838267255</v>
      </c>
      <c r="M10" s="383">
        <v>0.245002414</v>
      </c>
      <c r="N10" s="386">
        <f t="shared" si="5"/>
        <v>-0.173435327</v>
      </c>
      <c r="O10" s="387">
        <v>1.8266013083694688</v>
      </c>
      <c r="P10" s="387">
        <v>0.8809824461512683</v>
      </c>
      <c r="Q10" s="387">
        <f t="shared" si="6"/>
        <v>1.047345666</v>
      </c>
      <c r="R10" s="383">
        <v>1358.67601358676</v>
      </c>
      <c r="S10" s="386">
        <f t="shared" si="7"/>
        <v>-0.3334951606</v>
      </c>
      <c r="T10" s="383">
        <v>9.92989809929898</v>
      </c>
      <c r="U10" s="386">
        <f t="shared" si="8"/>
        <v>-0.01265948341</v>
      </c>
      <c r="V10" s="383">
        <v>7.37876707378767</v>
      </c>
      <c r="W10" s="386">
        <f t="shared" si="9"/>
        <v>-0.1211354773</v>
      </c>
      <c r="X10" s="383">
        <v>20.5535882055359</v>
      </c>
      <c r="Y10" s="383">
        <f t="shared" si="10"/>
        <v>79.44641179</v>
      </c>
      <c r="Z10" s="386">
        <f t="shared" si="11"/>
        <v>-0.3644105766</v>
      </c>
      <c r="AA10" s="395">
        <f t="shared" si="12"/>
        <v>0.1474792772</v>
      </c>
      <c r="AB10" s="429" t="s">
        <v>158</v>
      </c>
      <c r="AC10" s="429" t="s">
        <v>159</v>
      </c>
      <c r="AD10" s="430">
        <v>27674.0</v>
      </c>
      <c r="AE10" s="431" t="str">
        <f>Leitos!K24</f>
        <v>Noroeste</v>
      </c>
      <c r="AF10" s="383">
        <v>101.17800101178</v>
      </c>
      <c r="AG10" s="392">
        <f t="shared" si="61"/>
        <v>75.9826361</v>
      </c>
      <c r="AH10" s="382">
        <f t="shared" si="13"/>
        <v>75.9826361</v>
      </c>
      <c r="AI10" s="383">
        <v>0.0</v>
      </c>
      <c r="AJ10" s="392">
        <f t="shared" si="14"/>
        <v>0</v>
      </c>
      <c r="AK10" s="382">
        <f t="shared" si="15"/>
        <v>0</v>
      </c>
      <c r="AL10" s="383">
        <v>0.0</v>
      </c>
      <c r="AM10" s="392">
        <f t="shared" si="16"/>
        <v>12.45616985</v>
      </c>
      <c r="AN10" s="382">
        <f t="shared" si="17"/>
        <v>12.45616985</v>
      </c>
      <c r="AO10" s="383">
        <v>137.31300137313</v>
      </c>
      <c r="AP10" s="392">
        <f t="shared" si="18"/>
        <v>186.2197393</v>
      </c>
      <c r="AQ10" s="382">
        <f t="shared" si="19"/>
        <v>186.2197393</v>
      </c>
      <c r="AR10" s="393">
        <f t="shared" si="20"/>
        <v>74.79929996</v>
      </c>
      <c r="AS10" s="383" t="s">
        <v>158</v>
      </c>
      <c r="AT10" s="383" t="s">
        <v>159</v>
      </c>
      <c r="AU10" s="383" t="str">
        <f>RH!I24</f>
        <v>Noroeste</v>
      </c>
      <c r="AV10" s="432">
        <v>14903.0</v>
      </c>
      <c r="AW10" s="383">
        <v>89.3437883934379</v>
      </c>
      <c r="AX10" s="382">
        <f t="shared" si="21"/>
        <v>-0.5863436974</v>
      </c>
      <c r="AY10" s="383">
        <v>87.2660258726603</v>
      </c>
      <c r="AZ10" s="382">
        <f t="shared" si="22"/>
        <v>-0.4111986738</v>
      </c>
      <c r="BA10" s="383">
        <v>1.08224326082243</v>
      </c>
      <c r="BB10" s="382">
        <f t="shared" si="23"/>
        <v>-0.6138287292</v>
      </c>
      <c r="BC10" s="383">
        <v>1.02442726024427</v>
      </c>
      <c r="BD10" s="382">
        <f t="shared" si="24"/>
        <v>-0.7419742296</v>
      </c>
      <c r="BE10" s="383">
        <v>14.0</v>
      </c>
      <c r="BF10" s="383">
        <f t="shared" si="25"/>
        <v>0.9394081729</v>
      </c>
      <c r="BG10" s="382">
        <f t="shared" si="26"/>
        <v>-0.267014147</v>
      </c>
      <c r="BH10" s="395">
        <f t="shared" si="27"/>
        <v>-0.5918309092</v>
      </c>
      <c r="BI10" s="383" t="s">
        <v>158</v>
      </c>
      <c r="BJ10" s="383" t="s">
        <v>159</v>
      </c>
      <c r="BK10" s="383" t="str">
        <f>Equip.!J27</f>
        <v>Noroeste</v>
      </c>
      <c r="BL10" s="432">
        <v>27674.0</v>
      </c>
      <c r="BM10" s="392">
        <v>1.0</v>
      </c>
      <c r="BN10" s="396">
        <f t="shared" si="28"/>
        <v>3.613500036</v>
      </c>
      <c r="BO10" s="397">
        <f t="shared" si="29"/>
        <v>6.850893419</v>
      </c>
      <c r="BP10" s="398">
        <f t="shared" si="30"/>
        <v>1.684090425</v>
      </c>
      <c r="BQ10" s="396">
        <v>0.0</v>
      </c>
      <c r="BR10" s="396">
        <f t="shared" si="31"/>
        <v>0</v>
      </c>
      <c r="BS10" s="397">
        <f t="shared" si="32"/>
        <v>1.868425478</v>
      </c>
      <c r="BT10" s="398">
        <f t="shared" si="33"/>
        <v>0.4234635358</v>
      </c>
      <c r="BU10" s="396">
        <v>2.0</v>
      </c>
      <c r="BV10" s="396">
        <f t="shared" si="34"/>
        <v>7.227000072</v>
      </c>
      <c r="BW10" s="397">
        <f t="shared" si="35"/>
        <v>3.114042463</v>
      </c>
      <c r="BX10" s="398">
        <f t="shared" si="36"/>
        <v>0.04530239298</v>
      </c>
      <c r="BY10" s="396">
        <v>1.0</v>
      </c>
      <c r="BZ10" s="396">
        <f t="shared" si="37"/>
        <v>3.613500036</v>
      </c>
      <c r="CA10" s="397">
        <f t="shared" si="38"/>
        <v>8.719318897</v>
      </c>
      <c r="CB10" s="398">
        <f t="shared" si="39"/>
        <v>1.372966704</v>
      </c>
      <c r="CC10" s="400">
        <v>0.0</v>
      </c>
      <c r="CD10" s="396">
        <f t="shared" si="40"/>
        <v>0</v>
      </c>
      <c r="CE10" s="397">
        <f t="shared" si="41"/>
        <v>1.868425478</v>
      </c>
      <c r="CF10" s="398">
        <f t="shared" si="42"/>
        <v>0.4234635358</v>
      </c>
      <c r="CG10" s="392">
        <v>2.0</v>
      </c>
      <c r="CH10" s="396">
        <f t="shared" si="43"/>
        <v>7.227000072</v>
      </c>
      <c r="CI10" s="397">
        <f t="shared" si="44"/>
        <v>7.473701911</v>
      </c>
      <c r="CJ10" s="398">
        <f t="shared" si="45"/>
        <v>2.067243</v>
      </c>
      <c r="CK10" s="392">
        <v>3.0</v>
      </c>
      <c r="CL10" s="396">
        <f t="shared" si="46"/>
        <v>10.84050011</v>
      </c>
      <c r="CM10" s="397">
        <f t="shared" si="47"/>
        <v>4.359659448</v>
      </c>
      <c r="CN10" s="398">
        <f t="shared" si="48"/>
        <v>-0.06937962724</v>
      </c>
      <c r="CO10" s="392">
        <v>4.0</v>
      </c>
      <c r="CP10" s="433">
        <f t="shared" si="49"/>
        <v>14.45400014</v>
      </c>
      <c r="CQ10" s="397">
        <f t="shared" si="50"/>
        <v>39.85974353</v>
      </c>
      <c r="CR10" s="398">
        <f t="shared" si="51"/>
        <v>0.01357225048</v>
      </c>
      <c r="CS10" s="404">
        <f t="shared" si="52"/>
        <v>0.7672157455</v>
      </c>
      <c r="CT10" s="396">
        <v>5.191489</v>
      </c>
      <c r="CU10" s="396">
        <v>54.4871795</v>
      </c>
      <c r="CV10" s="405">
        <f t="shared" si="53"/>
        <v>29.83933425</v>
      </c>
      <c r="CW10" s="383" t="s">
        <v>158</v>
      </c>
      <c r="CX10" s="383" t="s">
        <v>159</v>
      </c>
      <c r="CY10" s="220" t="s">
        <v>149</v>
      </c>
      <c r="CZ10" s="432">
        <v>27674.0</v>
      </c>
      <c r="DA10" s="392">
        <v>43.362000433620004</v>
      </c>
      <c r="DB10" s="398">
        <f t="shared" si="54"/>
        <v>0.1359521436</v>
      </c>
      <c r="DC10" s="396">
        <v>104.3564152</v>
      </c>
      <c r="DD10" s="398">
        <f t="shared" si="55"/>
        <v>-0.6593550845</v>
      </c>
      <c r="DE10" s="400">
        <v>104.3564152</v>
      </c>
      <c r="DF10" s="398">
        <f t="shared" si="56"/>
        <v>-0.3723754679</v>
      </c>
      <c r="DG10" s="441">
        <f t="shared" si="57"/>
        <v>-0.1899565663</v>
      </c>
      <c r="DH10" s="400">
        <v>1026.63</v>
      </c>
      <c r="DI10" s="398">
        <f t="shared" si="58"/>
        <v>-0.4207672201</v>
      </c>
      <c r="DJ10" s="411">
        <f t="shared" si="59"/>
        <v>-0.4207672201</v>
      </c>
    </row>
    <row r="11">
      <c r="A11" s="428" t="s">
        <v>130</v>
      </c>
      <c r="B11" s="383" t="s">
        <v>130</v>
      </c>
      <c r="C11" s="383" t="s">
        <v>136</v>
      </c>
      <c r="D11" s="383" t="str">
        <f>Neces.!I25</f>
        <v>Baixo Pantanal</v>
      </c>
      <c r="E11" s="383">
        <v>736.408205868334</v>
      </c>
      <c r="F11" s="386">
        <f t="shared" si="1"/>
        <v>1.083691227</v>
      </c>
      <c r="G11" s="385">
        <f t="shared" ref="G11:G23" si="62">H11*(1+$I$82)^12</f>
        <v>52399.04722</v>
      </c>
      <c r="H11" s="385">
        <v>46803.0</v>
      </c>
      <c r="I11" s="383">
        <f t="shared" si="2"/>
        <v>4.670273692</v>
      </c>
      <c r="J11" s="386">
        <f t="shared" si="3"/>
        <v>-1.090709732</v>
      </c>
      <c r="K11" s="383">
        <v>0.117231469</v>
      </c>
      <c r="L11" s="386">
        <f t="shared" si="4"/>
        <v>1.873156094</v>
      </c>
      <c r="M11" s="383">
        <v>0.265217738</v>
      </c>
      <c r="N11" s="386">
        <f t="shared" si="5"/>
        <v>0.6885301142</v>
      </c>
      <c r="O11" s="383">
        <v>0.9456188622182005</v>
      </c>
      <c r="P11" s="387">
        <v>0.0</v>
      </c>
      <c r="Q11" s="387">
        <f t="shared" si="6"/>
        <v>-0.2205145505</v>
      </c>
      <c r="R11" s="383">
        <v>2202.85024464244</v>
      </c>
      <c r="S11" s="386">
        <f t="shared" si="7"/>
        <v>0.7480337976</v>
      </c>
      <c r="T11" s="383">
        <v>11.774886225242</v>
      </c>
      <c r="U11" s="386">
        <f t="shared" si="8"/>
        <v>0.8012341362</v>
      </c>
      <c r="V11" s="383">
        <v>7.37132235113134</v>
      </c>
      <c r="W11" s="386">
        <f t="shared" si="9"/>
        <v>-0.1284661349</v>
      </c>
      <c r="X11" s="383">
        <v>12.3004935581052</v>
      </c>
      <c r="Y11" s="383">
        <f t="shared" si="10"/>
        <v>87.69950644</v>
      </c>
      <c r="Z11" s="386">
        <f t="shared" si="11"/>
        <v>0.490521948</v>
      </c>
      <c r="AA11" s="395">
        <f t="shared" si="12"/>
        <v>0.4772269576</v>
      </c>
      <c r="AB11" s="429" t="s">
        <v>130</v>
      </c>
      <c r="AC11" s="442" t="s">
        <v>130</v>
      </c>
      <c r="AD11" s="430">
        <v>46803.0</v>
      </c>
      <c r="AE11" s="431" t="str">
        <f>Leitos!K25</f>
        <v>Baixo Pantanal</v>
      </c>
      <c r="AF11" s="383">
        <v>81.1913766211568</v>
      </c>
      <c r="AG11" s="392">
        <f t="shared" si="61"/>
        <v>29.3690142</v>
      </c>
      <c r="AH11" s="382">
        <f t="shared" si="13"/>
        <v>29.3690142</v>
      </c>
      <c r="AI11" s="383">
        <v>0.0</v>
      </c>
      <c r="AJ11" s="392">
        <f t="shared" si="14"/>
        <v>0</v>
      </c>
      <c r="AK11" s="382">
        <f t="shared" si="15"/>
        <v>0</v>
      </c>
      <c r="AL11" s="383">
        <v>21.3661517424097</v>
      </c>
      <c r="AM11" s="392">
        <f t="shared" si="16"/>
        <v>4.977799016</v>
      </c>
      <c r="AN11" s="382">
        <f t="shared" si="17"/>
        <v>4.977799016</v>
      </c>
      <c r="AO11" s="383">
        <v>269.213511954362</v>
      </c>
      <c r="AP11" s="392">
        <f t="shared" si="18"/>
        <v>159.7873484</v>
      </c>
      <c r="AQ11" s="382">
        <f t="shared" si="19"/>
        <v>159.7873484</v>
      </c>
      <c r="AR11" s="393">
        <f t="shared" si="20"/>
        <v>55.30334707</v>
      </c>
      <c r="AS11" s="383" t="s">
        <v>130</v>
      </c>
      <c r="AT11" s="383" t="s">
        <v>130</v>
      </c>
      <c r="AU11" s="383" t="str">
        <f>RH!I25</f>
        <v>Baixo Pantanal</v>
      </c>
      <c r="AV11" s="432">
        <v>23916.0</v>
      </c>
      <c r="AW11" s="383">
        <v>100.0</v>
      </c>
      <c r="AX11" s="382">
        <f t="shared" si="21"/>
        <v>0.5453197569</v>
      </c>
      <c r="AY11" s="383">
        <v>100.0</v>
      </c>
      <c r="AZ11" s="382">
        <f t="shared" si="22"/>
        <v>0.5821825615</v>
      </c>
      <c r="BA11" s="383">
        <v>1.32256479285516</v>
      </c>
      <c r="BB11" s="382">
        <f t="shared" si="23"/>
        <v>-0.2959924694</v>
      </c>
      <c r="BC11" s="383">
        <v>2.01803303207059</v>
      </c>
      <c r="BD11" s="382">
        <f t="shared" si="24"/>
        <v>0.8823536634</v>
      </c>
      <c r="BE11" s="383">
        <v>7.0</v>
      </c>
      <c r="BF11" s="383">
        <f t="shared" si="25"/>
        <v>0.2926910855</v>
      </c>
      <c r="BG11" s="382">
        <f t="shared" si="26"/>
        <v>-0.9258535006</v>
      </c>
      <c r="BH11" s="395">
        <f t="shared" si="27"/>
        <v>0.2506052157</v>
      </c>
      <c r="BI11" s="383" t="s">
        <v>130</v>
      </c>
      <c r="BJ11" s="383" t="s">
        <v>130</v>
      </c>
      <c r="BK11" s="383" t="str">
        <f>Equip.!J28</f>
        <v>Baixo Pantanal</v>
      </c>
      <c r="BL11" s="432">
        <v>46803.0</v>
      </c>
      <c r="BM11" s="392">
        <v>2.0</v>
      </c>
      <c r="BN11" s="396">
        <f t="shared" si="28"/>
        <v>4.273230348</v>
      </c>
      <c r="BO11" s="397">
        <f t="shared" si="29"/>
        <v>5.475578918</v>
      </c>
      <c r="BP11" s="398">
        <f t="shared" si="30"/>
        <v>-0.6016722703</v>
      </c>
      <c r="BQ11" s="396">
        <v>1.0</v>
      </c>
      <c r="BR11" s="396">
        <f t="shared" si="31"/>
        <v>2.136615174</v>
      </c>
      <c r="BS11" s="397">
        <f t="shared" si="32"/>
        <v>2.98667941</v>
      </c>
      <c r="BT11" s="398">
        <f t="shared" si="33"/>
        <v>2.09983489</v>
      </c>
      <c r="BU11" s="396">
        <v>1.0</v>
      </c>
      <c r="BV11" s="396">
        <f t="shared" si="34"/>
        <v>2.136615174</v>
      </c>
      <c r="BW11" s="397">
        <f t="shared" si="35"/>
        <v>2.488899508</v>
      </c>
      <c r="BX11" s="398">
        <f t="shared" si="36"/>
        <v>-0.3260683194</v>
      </c>
      <c r="BY11" s="396">
        <v>3.0</v>
      </c>
      <c r="BZ11" s="396">
        <f t="shared" si="37"/>
        <v>6.409845523</v>
      </c>
      <c r="CA11" s="397">
        <f t="shared" si="38"/>
        <v>3.484459311</v>
      </c>
      <c r="CB11" s="398">
        <f t="shared" si="39"/>
        <v>-0.4056108696</v>
      </c>
      <c r="CC11" s="400">
        <v>1.0</v>
      </c>
      <c r="CD11" s="396">
        <f t="shared" si="40"/>
        <v>2.136615174</v>
      </c>
      <c r="CE11" s="397">
        <f t="shared" si="41"/>
        <v>2.98667941</v>
      </c>
      <c r="CF11" s="398">
        <f t="shared" si="42"/>
        <v>2.09983489</v>
      </c>
      <c r="CG11" s="392">
        <v>2.0</v>
      </c>
      <c r="CH11" s="396">
        <f t="shared" si="43"/>
        <v>4.273230348</v>
      </c>
      <c r="CI11" s="397">
        <f t="shared" si="44"/>
        <v>1.991119607</v>
      </c>
      <c r="CJ11" s="398">
        <f t="shared" si="45"/>
        <v>-0.495285893</v>
      </c>
      <c r="CK11" s="392">
        <v>4.0</v>
      </c>
      <c r="CL11" s="396">
        <f t="shared" si="46"/>
        <v>8.546460697</v>
      </c>
      <c r="CM11" s="397">
        <f t="shared" si="47"/>
        <v>5.97335882</v>
      </c>
      <c r="CN11" s="398">
        <f t="shared" si="48"/>
        <v>0.5356611495</v>
      </c>
      <c r="CO11" s="392">
        <v>16.0</v>
      </c>
      <c r="CP11" s="433">
        <f t="shared" si="49"/>
        <v>34.18584279</v>
      </c>
      <c r="CQ11" s="397">
        <f t="shared" si="50"/>
        <v>37.83127252</v>
      </c>
      <c r="CR11" s="398">
        <f t="shared" si="51"/>
        <v>-0.1758575575</v>
      </c>
      <c r="CS11" s="404">
        <f t="shared" si="52"/>
        <v>0.1376702365</v>
      </c>
      <c r="CT11" s="396">
        <v>6.855124</v>
      </c>
      <c r="CU11" s="396">
        <v>86.8771584</v>
      </c>
      <c r="CV11" s="405">
        <f t="shared" si="53"/>
        <v>46.8661412</v>
      </c>
      <c r="CW11" s="383" t="s">
        <v>130</v>
      </c>
      <c r="CX11" s="383" t="s">
        <v>130</v>
      </c>
      <c r="CY11" s="220" t="s">
        <v>132</v>
      </c>
      <c r="CZ11" s="432">
        <v>46803.0</v>
      </c>
      <c r="DA11" s="392">
        <v>74.78153109843386</v>
      </c>
      <c r="DB11" s="398">
        <f t="shared" si="54"/>
        <v>1.316497188</v>
      </c>
      <c r="DC11" s="396">
        <v>213.3908617</v>
      </c>
      <c r="DD11" s="398">
        <f t="shared" si="55"/>
        <v>0.5439591968</v>
      </c>
      <c r="DE11" s="400">
        <v>213.3908617</v>
      </c>
      <c r="DF11" s="398">
        <f t="shared" si="56"/>
        <v>0.8487226638</v>
      </c>
      <c r="DG11" s="443">
        <f t="shared" si="57"/>
        <v>1.006419059</v>
      </c>
      <c r="DH11" s="400">
        <v>920.58</v>
      </c>
      <c r="DI11" s="398">
        <f t="shared" si="58"/>
        <v>-0.5884237697</v>
      </c>
      <c r="DJ11" s="411">
        <f t="shared" si="59"/>
        <v>-0.5884237697</v>
      </c>
    </row>
    <row r="12">
      <c r="A12" s="428" t="s">
        <v>161</v>
      </c>
      <c r="B12" s="383" t="s">
        <v>145</v>
      </c>
      <c r="C12" s="383" t="s">
        <v>148</v>
      </c>
      <c r="D12" s="383" t="str">
        <f>Neces.!I26</f>
        <v>Sul Fronteira</v>
      </c>
      <c r="E12" s="383">
        <v>651.195147790652</v>
      </c>
      <c r="F12" s="386">
        <f t="shared" si="1"/>
        <v>0.2920341271</v>
      </c>
      <c r="G12" s="385">
        <f t="shared" si="62"/>
        <v>12033.0953</v>
      </c>
      <c r="H12" s="385">
        <v>10748.0</v>
      </c>
      <c r="I12" s="383">
        <f t="shared" si="2"/>
        <v>4.031327658</v>
      </c>
      <c r="J12" s="386">
        <f t="shared" si="3"/>
        <v>0.4231161834</v>
      </c>
      <c r="K12" s="383">
        <v>0.077997672</v>
      </c>
      <c r="L12" s="386">
        <f t="shared" si="4"/>
        <v>-0.4457783083</v>
      </c>
      <c r="M12" s="383">
        <v>0.244955374</v>
      </c>
      <c r="N12" s="386">
        <f t="shared" si="5"/>
        <v>-0.1754410754</v>
      </c>
      <c r="O12" s="383">
        <v>0.9456188622182005</v>
      </c>
      <c r="P12" s="387">
        <v>0.0</v>
      </c>
      <c r="Q12" s="387">
        <f t="shared" si="6"/>
        <v>-0.2205145505</v>
      </c>
      <c r="R12" s="383">
        <v>1665.42612579084</v>
      </c>
      <c r="S12" s="386">
        <f t="shared" si="7"/>
        <v>0.0595032479</v>
      </c>
      <c r="T12" s="383">
        <v>7.35020468924451</v>
      </c>
      <c r="U12" s="386">
        <f t="shared" si="8"/>
        <v>-1.150659223</v>
      </c>
      <c r="V12" s="383">
        <v>9.00632675846669</v>
      </c>
      <c r="W12" s="386">
        <f t="shared" si="9"/>
        <v>1.481487378</v>
      </c>
      <c r="X12" s="383">
        <v>8.32713062895422</v>
      </c>
      <c r="Y12" s="383">
        <f t="shared" si="10"/>
        <v>91.67286937</v>
      </c>
      <c r="Z12" s="386">
        <f t="shared" si="11"/>
        <v>0.9021199419</v>
      </c>
      <c r="AA12" s="395">
        <f t="shared" si="12"/>
        <v>0.107197322</v>
      </c>
      <c r="AB12" s="429" t="s">
        <v>161</v>
      </c>
      <c r="AC12" s="429" t="s">
        <v>145</v>
      </c>
      <c r="AD12" s="430">
        <v>10748.0</v>
      </c>
      <c r="AE12" s="431" t="str">
        <f>Leitos!K26</f>
        <v>Sul Fronteira</v>
      </c>
      <c r="AF12" s="383">
        <v>0.0</v>
      </c>
      <c r="AG12" s="392">
        <f t="shared" si="61"/>
        <v>35.80651132</v>
      </c>
      <c r="AH12" s="382">
        <f t="shared" si="13"/>
        <v>35.80651132</v>
      </c>
      <c r="AI12" s="383">
        <v>0.0</v>
      </c>
      <c r="AJ12" s="392">
        <f t="shared" si="14"/>
        <v>0</v>
      </c>
      <c r="AK12" s="382">
        <f t="shared" si="15"/>
        <v>0</v>
      </c>
      <c r="AL12" s="383">
        <v>0.0</v>
      </c>
      <c r="AM12" s="392">
        <f t="shared" si="16"/>
        <v>6.068900224</v>
      </c>
      <c r="AN12" s="382">
        <f t="shared" si="17"/>
        <v>6.068900224</v>
      </c>
      <c r="AO12" s="383">
        <v>93.0405656866394</v>
      </c>
      <c r="AP12" s="392">
        <f t="shared" si="18"/>
        <v>134.729585</v>
      </c>
      <c r="AQ12" s="382">
        <f t="shared" si="19"/>
        <v>134.729585</v>
      </c>
      <c r="AR12" s="393">
        <f t="shared" si="20"/>
        <v>49.40084783</v>
      </c>
      <c r="AS12" s="383" t="s">
        <v>161</v>
      </c>
      <c r="AT12" s="383" t="s">
        <v>145</v>
      </c>
      <c r="AU12" s="383" t="str">
        <f>RH!I26</f>
        <v>Sul Fronteira</v>
      </c>
      <c r="AV12" s="432">
        <v>3262.0</v>
      </c>
      <c r="AW12" s="383">
        <v>100.0</v>
      </c>
      <c r="AX12" s="382">
        <f t="shared" si="21"/>
        <v>0.5453197569</v>
      </c>
      <c r="AY12" s="383">
        <v>100.0</v>
      </c>
      <c r="AZ12" s="382">
        <f t="shared" si="22"/>
        <v>0.5821825615</v>
      </c>
      <c r="BA12" s="383">
        <v>0.986229996278377</v>
      </c>
      <c r="BB12" s="382">
        <f t="shared" si="23"/>
        <v>-0.7408106798</v>
      </c>
      <c r="BC12" s="383">
        <v>1.49330107927056</v>
      </c>
      <c r="BD12" s="382">
        <f t="shared" si="24"/>
        <v>0.02453180743</v>
      </c>
      <c r="BE12" s="383">
        <v>10.0</v>
      </c>
      <c r="BF12" s="383">
        <f t="shared" si="25"/>
        <v>3.065603924</v>
      </c>
      <c r="BG12" s="382">
        <f t="shared" si="26"/>
        <v>1.899035678</v>
      </c>
      <c r="BH12" s="395">
        <f t="shared" si="27"/>
        <v>0.1423021137</v>
      </c>
      <c r="BI12" s="383" t="s">
        <v>161</v>
      </c>
      <c r="BJ12" s="383" t="s">
        <v>145</v>
      </c>
      <c r="BK12" s="383" t="str">
        <f>Equip.!J29</f>
        <v>Sul Fronteira</v>
      </c>
      <c r="BL12" s="432">
        <v>10748.0</v>
      </c>
      <c r="BM12" s="392">
        <v>1.0</v>
      </c>
      <c r="BN12" s="396">
        <f t="shared" si="28"/>
        <v>9.304056569</v>
      </c>
      <c r="BO12" s="397">
        <f t="shared" si="29"/>
        <v>6.068900224</v>
      </c>
      <c r="BP12" s="398">
        <f t="shared" si="30"/>
        <v>0.3844234244</v>
      </c>
      <c r="BQ12" s="396">
        <v>0.0</v>
      </c>
      <c r="BR12" s="396">
        <f t="shared" si="31"/>
        <v>0</v>
      </c>
      <c r="BS12" s="397">
        <f t="shared" si="32"/>
        <v>1.820670067</v>
      </c>
      <c r="BT12" s="398">
        <f t="shared" si="33"/>
        <v>0.3518735329</v>
      </c>
      <c r="BU12" s="396">
        <v>0.0</v>
      </c>
      <c r="BV12" s="396">
        <f t="shared" si="34"/>
        <v>0</v>
      </c>
      <c r="BW12" s="397">
        <f t="shared" si="35"/>
        <v>3.034450112</v>
      </c>
      <c r="BX12" s="398">
        <f t="shared" si="36"/>
        <v>-0.001980021135</v>
      </c>
      <c r="BY12" s="396">
        <v>0.0</v>
      </c>
      <c r="BZ12" s="396">
        <f t="shared" si="37"/>
        <v>0</v>
      </c>
      <c r="CA12" s="397">
        <f t="shared" si="38"/>
        <v>2.42756009</v>
      </c>
      <c r="CB12" s="398">
        <f t="shared" si="39"/>
        <v>-0.7646992506</v>
      </c>
      <c r="CC12" s="400">
        <v>0.0</v>
      </c>
      <c r="CD12" s="396">
        <f t="shared" si="40"/>
        <v>0</v>
      </c>
      <c r="CE12" s="397">
        <f t="shared" si="41"/>
        <v>1.820670067</v>
      </c>
      <c r="CF12" s="398">
        <f t="shared" si="42"/>
        <v>0.3518735329</v>
      </c>
      <c r="CG12" s="392">
        <v>0.0</v>
      </c>
      <c r="CH12" s="396">
        <f t="shared" si="43"/>
        <v>0</v>
      </c>
      <c r="CI12" s="397">
        <f t="shared" si="44"/>
        <v>1.213780045</v>
      </c>
      <c r="CJ12" s="398">
        <f t="shared" si="45"/>
        <v>-0.8586101398</v>
      </c>
      <c r="CK12" s="392">
        <v>0.0</v>
      </c>
      <c r="CL12" s="396">
        <f t="shared" si="46"/>
        <v>0</v>
      </c>
      <c r="CM12" s="397">
        <f t="shared" si="47"/>
        <v>1.213780045</v>
      </c>
      <c r="CN12" s="398">
        <f t="shared" si="48"/>
        <v>-1.248896303</v>
      </c>
      <c r="CO12" s="392">
        <v>4.0</v>
      </c>
      <c r="CP12" s="433">
        <f t="shared" si="49"/>
        <v>37.21622627</v>
      </c>
      <c r="CQ12" s="397">
        <f t="shared" si="50"/>
        <v>43.69608161</v>
      </c>
      <c r="CR12" s="398">
        <f t="shared" si="51"/>
        <v>0.371830656</v>
      </c>
      <c r="CS12" s="404">
        <f t="shared" si="52"/>
        <v>-0.264007006</v>
      </c>
      <c r="CT12" s="396">
        <v>2.917772</v>
      </c>
      <c r="CU12" s="396">
        <v>74.1805635</v>
      </c>
      <c r="CV12" s="405">
        <f t="shared" si="53"/>
        <v>38.54916775</v>
      </c>
      <c r="CW12" s="383" t="s">
        <v>161</v>
      </c>
      <c r="CX12" s="383" t="s">
        <v>145</v>
      </c>
      <c r="CY12" s="220" t="s">
        <v>146</v>
      </c>
      <c r="CZ12" s="432">
        <v>10748.0</v>
      </c>
      <c r="DA12" s="392">
        <v>18.608113137327877</v>
      </c>
      <c r="DB12" s="398">
        <f t="shared" si="54"/>
        <v>-0.794140648</v>
      </c>
      <c r="DC12" s="396">
        <v>105.2624595</v>
      </c>
      <c r="DD12" s="398">
        <f t="shared" si="55"/>
        <v>-0.6493558954</v>
      </c>
      <c r="DE12" s="400">
        <v>79.33105662</v>
      </c>
      <c r="DF12" s="398">
        <f t="shared" si="56"/>
        <v>-0.6526393623</v>
      </c>
      <c r="DG12" s="444">
        <f t="shared" si="57"/>
        <v>-0.7225691384</v>
      </c>
      <c r="DH12" s="400">
        <v>1245.74</v>
      </c>
      <c r="DI12" s="398">
        <f t="shared" si="58"/>
        <v>-0.07437187268</v>
      </c>
      <c r="DJ12" s="411">
        <f t="shared" si="59"/>
        <v>-0.07437187268</v>
      </c>
    </row>
    <row r="13">
      <c r="A13" s="428" t="s">
        <v>162</v>
      </c>
      <c r="B13" s="383" t="s">
        <v>136</v>
      </c>
      <c r="C13" s="383" t="s">
        <v>136</v>
      </c>
      <c r="D13" s="383" t="str">
        <f>Neces.!I27</f>
        <v>Centro</v>
      </c>
      <c r="E13" s="383">
        <v>636.120823673256</v>
      </c>
      <c r="F13" s="386">
        <f t="shared" si="1"/>
        <v>0.1519887399</v>
      </c>
      <c r="G13" s="385">
        <f t="shared" si="62"/>
        <v>8889.353993</v>
      </c>
      <c r="H13" s="385">
        <v>7940.0</v>
      </c>
      <c r="I13" s="383">
        <f t="shared" si="2"/>
        <v>3.899820502</v>
      </c>
      <c r="J13" s="386">
        <f t="shared" si="3"/>
        <v>0.7346901339</v>
      </c>
      <c r="K13" s="383">
        <v>0.08</v>
      </c>
      <c r="L13" s="382">
        <v>2.0</v>
      </c>
      <c r="M13" s="383">
        <v>0.25</v>
      </c>
      <c r="N13" s="386">
        <f t="shared" si="5"/>
        <v>0.03965779097</v>
      </c>
      <c r="O13" s="383">
        <v>0.9456188622182005</v>
      </c>
      <c r="P13" s="387">
        <v>0.0</v>
      </c>
      <c r="Q13" s="387">
        <f t="shared" si="6"/>
        <v>-0.2205145505</v>
      </c>
      <c r="R13" s="383">
        <v>969.773299748111</v>
      </c>
      <c r="S13" s="386">
        <f t="shared" si="7"/>
        <v>-0.8317448482</v>
      </c>
      <c r="T13" s="383">
        <v>10.9445843828715</v>
      </c>
      <c r="U13" s="386">
        <f t="shared" si="8"/>
        <v>0.4349567806</v>
      </c>
      <c r="V13" s="383">
        <v>7.6448362720403</v>
      </c>
      <c r="W13" s="386">
        <f t="shared" si="9"/>
        <v>0.1408571133</v>
      </c>
      <c r="X13" s="383">
        <v>15.1511335012594</v>
      </c>
      <c r="Y13" s="383">
        <f t="shared" si="10"/>
        <v>84.8488665</v>
      </c>
      <c r="Z13" s="386">
        <f t="shared" si="11"/>
        <v>0.1952260733</v>
      </c>
      <c r="AA13" s="395">
        <f t="shared" si="12"/>
        <v>0.2288684475</v>
      </c>
      <c r="AB13" s="429" t="s">
        <v>162</v>
      </c>
      <c r="AC13" s="429" t="s">
        <v>136</v>
      </c>
      <c r="AD13" s="430">
        <v>7940.0</v>
      </c>
      <c r="AE13" s="431" t="str">
        <f>Leitos!K27</f>
        <v>Centro</v>
      </c>
      <c r="AF13" s="383">
        <v>0.0</v>
      </c>
      <c r="AG13" s="392">
        <f t="shared" si="61"/>
        <v>99.76794105</v>
      </c>
      <c r="AH13" s="382">
        <f t="shared" si="13"/>
        <v>99.76794105</v>
      </c>
      <c r="AI13" s="383">
        <v>0.0</v>
      </c>
      <c r="AJ13" s="392">
        <f t="shared" si="14"/>
        <v>19.78868252</v>
      </c>
      <c r="AK13" s="382">
        <f t="shared" si="15"/>
        <v>19.78868252</v>
      </c>
      <c r="AL13" s="383">
        <v>0.0</v>
      </c>
      <c r="AM13" s="392">
        <f t="shared" si="16"/>
        <v>22.17065357</v>
      </c>
      <c r="AN13" s="382">
        <f t="shared" si="17"/>
        <v>22.17065357</v>
      </c>
      <c r="AO13" s="383">
        <v>138.539042821159</v>
      </c>
      <c r="AP13" s="392">
        <f t="shared" si="18"/>
        <v>171.5935295</v>
      </c>
      <c r="AQ13" s="382">
        <f t="shared" si="19"/>
        <v>171.5935295</v>
      </c>
      <c r="AR13" s="393">
        <f t="shared" si="20"/>
        <v>82.04057963</v>
      </c>
      <c r="AS13" s="383" t="s">
        <v>162</v>
      </c>
      <c r="AT13" s="383" t="s">
        <v>136</v>
      </c>
      <c r="AU13" s="383" t="str">
        <f>RH!I27</f>
        <v>Centro</v>
      </c>
      <c r="AV13" s="432">
        <v>3679.0</v>
      </c>
      <c r="AW13" s="383">
        <v>100.0</v>
      </c>
      <c r="AX13" s="382">
        <f t="shared" si="21"/>
        <v>0.5453197569</v>
      </c>
      <c r="AY13" s="383">
        <v>86.9017632241814</v>
      </c>
      <c r="AZ13" s="382">
        <f t="shared" si="22"/>
        <v>-0.439614915</v>
      </c>
      <c r="BA13" s="383">
        <v>0.906801007556675</v>
      </c>
      <c r="BB13" s="382">
        <f t="shared" si="23"/>
        <v>-0.8458591641</v>
      </c>
      <c r="BC13" s="383">
        <v>1.15239294710327</v>
      </c>
      <c r="BD13" s="382">
        <f t="shared" si="24"/>
        <v>-0.5327783489</v>
      </c>
      <c r="BE13" s="383">
        <v>6.0</v>
      </c>
      <c r="BF13" s="383">
        <f t="shared" si="25"/>
        <v>1.630877956</v>
      </c>
      <c r="BG13" s="382">
        <f t="shared" si="26"/>
        <v>0.4374167608</v>
      </c>
      <c r="BH13" s="395">
        <f t="shared" si="27"/>
        <v>-0.304747118</v>
      </c>
      <c r="BI13" s="383" t="s">
        <v>162</v>
      </c>
      <c r="BJ13" s="383" t="s">
        <v>136</v>
      </c>
      <c r="BK13" s="383" t="str">
        <f>Equip.!J30</f>
        <v>Centro</v>
      </c>
      <c r="BL13" s="432">
        <v>7940.0</v>
      </c>
      <c r="BM13" s="392">
        <v>0.0</v>
      </c>
      <c r="BN13" s="396">
        <f t="shared" si="28"/>
        <v>0</v>
      </c>
      <c r="BO13" s="397">
        <f t="shared" si="29"/>
        <v>4.763942089</v>
      </c>
      <c r="BP13" s="398">
        <f t="shared" si="30"/>
        <v>-1.784407504</v>
      </c>
      <c r="BQ13" s="396">
        <v>0.0</v>
      </c>
      <c r="BR13" s="396">
        <f t="shared" si="31"/>
        <v>0</v>
      </c>
      <c r="BS13" s="397">
        <f t="shared" si="32"/>
        <v>1.099371251</v>
      </c>
      <c r="BT13" s="398">
        <f t="shared" si="33"/>
        <v>-0.7294235125</v>
      </c>
      <c r="BU13" s="396">
        <v>0.0</v>
      </c>
      <c r="BV13" s="396">
        <f t="shared" si="34"/>
        <v>0</v>
      </c>
      <c r="BW13" s="397">
        <f t="shared" si="35"/>
        <v>2.473585315</v>
      </c>
      <c r="BX13" s="398">
        <f t="shared" si="36"/>
        <v>-0.3351658268</v>
      </c>
      <c r="BY13" s="396">
        <v>0.0</v>
      </c>
      <c r="BZ13" s="396">
        <f t="shared" si="37"/>
        <v>0</v>
      </c>
      <c r="CA13" s="397">
        <f t="shared" si="38"/>
        <v>3.664570838</v>
      </c>
      <c r="CB13" s="398">
        <f t="shared" si="39"/>
        <v>-0.3444168078</v>
      </c>
      <c r="CC13" s="400">
        <v>0.0</v>
      </c>
      <c r="CD13" s="396">
        <f t="shared" si="40"/>
        <v>0</v>
      </c>
      <c r="CE13" s="397">
        <f t="shared" si="41"/>
        <v>1.099371251</v>
      </c>
      <c r="CF13" s="398">
        <f t="shared" si="42"/>
        <v>-0.7294235125</v>
      </c>
      <c r="CG13" s="392">
        <v>0.0</v>
      </c>
      <c r="CH13" s="396">
        <f t="shared" si="43"/>
        <v>0</v>
      </c>
      <c r="CI13" s="397">
        <f t="shared" si="44"/>
        <v>1.465828335</v>
      </c>
      <c r="CJ13" s="398">
        <f t="shared" si="45"/>
        <v>-0.7408041516</v>
      </c>
      <c r="CK13" s="392">
        <v>0.0</v>
      </c>
      <c r="CL13" s="396">
        <f t="shared" si="46"/>
        <v>0</v>
      </c>
      <c r="CM13" s="397">
        <f t="shared" si="47"/>
        <v>1.649056877</v>
      </c>
      <c r="CN13" s="398">
        <f t="shared" si="48"/>
        <v>-1.085693517</v>
      </c>
      <c r="CO13" s="392">
        <v>4.0</v>
      </c>
      <c r="CP13" s="433">
        <f t="shared" si="49"/>
        <v>50.37783375</v>
      </c>
      <c r="CQ13" s="397">
        <f t="shared" si="50"/>
        <v>22.90356773</v>
      </c>
      <c r="CR13" s="398">
        <f t="shared" si="51"/>
        <v>-1.569888948</v>
      </c>
      <c r="CS13" s="404">
        <f t="shared" si="52"/>
        <v>-0.9508957239</v>
      </c>
      <c r="CT13" s="396">
        <v>3.048649</v>
      </c>
      <c r="CU13" s="396">
        <v>11.669958</v>
      </c>
      <c r="CV13" s="405">
        <f t="shared" si="53"/>
        <v>7.3593035</v>
      </c>
      <c r="CW13" s="383" t="s">
        <v>162</v>
      </c>
      <c r="CX13" s="383" t="s">
        <v>136</v>
      </c>
      <c r="CY13" s="220" t="s">
        <v>138</v>
      </c>
      <c r="CZ13" s="432">
        <v>7940.0</v>
      </c>
      <c r="DA13" s="392">
        <v>25.188916876574307</v>
      </c>
      <c r="DB13" s="398">
        <f t="shared" si="54"/>
        <v>-0.5468761255</v>
      </c>
      <c r="DC13" s="396">
        <v>122.7367376</v>
      </c>
      <c r="DD13" s="398">
        <f t="shared" si="55"/>
        <v>-0.4565081389</v>
      </c>
      <c r="DE13" s="400">
        <v>122.7367376</v>
      </c>
      <c r="DF13" s="398">
        <f t="shared" si="56"/>
        <v>-0.1665306357</v>
      </c>
      <c r="DG13" s="445">
        <f t="shared" si="57"/>
        <v>-0.4291977564</v>
      </c>
      <c r="DH13" s="400">
        <v>1275.31</v>
      </c>
      <c r="DI13" s="398">
        <f t="shared" si="58"/>
        <v>-0.02762407285</v>
      </c>
      <c r="DJ13" s="411">
        <f t="shared" si="59"/>
        <v>-0.02762407285</v>
      </c>
    </row>
    <row r="14">
      <c r="A14" s="428" t="s">
        <v>163</v>
      </c>
      <c r="B14" s="383" t="s">
        <v>134</v>
      </c>
      <c r="C14" s="383" t="s">
        <v>134</v>
      </c>
      <c r="D14" s="383" t="str">
        <f>Neces.!I28</f>
        <v>Leste</v>
      </c>
      <c r="E14" s="383">
        <v>750.049359574892</v>
      </c>
      <c r="F14" s="386">
        <f t="shared" si="1"/>
        <v>1.210421994</v>
      </c>
      <c r="G14" s="385">
        <f t="shared" si="62"/>
        <v>25784.72441</v>
      </c>
      <c r="H14" s="385">
        <v>23031.0</v>
      </c>
      <c r="I14" s="383">
        <f t="shared" si="2"/>
        <v>4.362312795</v>
      </c>
      <c r="J14" s="386">
        <f t="shared" si="3"/>
        <v>-0.3610719208</v>
      </c>
      <c r="K14" s="383">
        <v>0.076957696</v>
      </c>
      <c r="L14" s="386">
        <f t="shared" ref="L14:L81" si="63">(K14-AVERAGE(K$3:K$81))/STDEV(K$3:K$81)</f>
        <v>-0.507246642</v>
      </c>
      <c r="M14" s="383">
        <v>0.244997577</v>
      </c>
      <c r="N14" s="386">
        <f t="shared" si="5"/>
        <v>-0.1736415728</v>
      </c>
      <c r="O14" s="383">
        <v>0.9456188622182005</v>
      </c>
      <c r="P14" s="387">
        <v>0.0</v>
      </c>
      <c r="Q14" s="387">
        <f t="shared" si="6"/>
        <v>-0.2205145505</v>
      </c>
      <c r="R14" s="383">
        <v>1280.88228908862</v>
      </c>
      <c r="S14" s="386">
        <f t="shared" si="7"/>
        <v>-0.4331619861</v>
      </c>
      <c r="T14" s="383">
        <v>8.44079718640094</v>
      </c>
      <c r="U14" s="386">
        <f t="shared" si="8"/>
        <v>-0.6695578748</v>
      </c>
      <c r="V14" s="383">
        <v>7.12517910642178</v>
      </c>
      <c r="W14" s="386">
        <f t="shared" si="9"/>
        <v>-0.3708380696</v>
      </c>
      <c r="X14" s="383">
        <v>15.748339194998</v>
      </c>
      <c r="Y14" s="383">
        <f t="shared" si="10"/>
        <v>84.25166081</v>
      </c>
      <c r="Z14" s="386">
        <f t="shared" si="11"/>
        <v>0.133361937</v>
      </c>
      <c r="AA14" s="395">
        <f t="shared" si="12"/>
        <v>0.01178567303</v>
      </c>
      <c r="AB14" s="429" t="s">
        <v>163</v>
      </c>
      <c r="AC14" s="429" t="s">
        <v>134</v>
      </c>
      <c r="AD14" s="430">
        <v>23031.0</v>
      </c>
      <c r="AE14" s="431" t="str">
        <f>Leitos!K28</f>
        <v>Leste</v>
      </c>
      <c r="AF14" s="383">
        <v>91.1814510876645</v>
      </c>
      <c r="AG14" s="392">
        <f t="shared" si="61"/>
        <v>78.01803978</v>
      </c>
      <c r="AH14" s="382">
        <f t="shared" si="13"/>
        <v>78.01803978</v>
      </c>
      <c r="AI14" s="383">
        <v>0.0</v>
      </c>
      <c r="AJ14" s="392">
        <f t="shared" si="14"/>
        <v>15.10026576</v>
      </c>
      <c r="AK14" s="382">
        <f t="shared" si="15"/>
        <v>15.10026576</v>
      </c>
      <c r="AL14" s="383">
        <v>0.0</v>
      </c>
      <c r="AM14" s="392">
        <f t="shared" si="16"/>
        <v>18.62366111</v>
      </c>
      <c r="AN14" s="382">
        <f t="shared" si="17"/>
        <v>18.62366111</v>
      </c>
      <c r="AO14" s="383">
        <v>91.1814510876645</v>
      </c>
      <c r="AP14" s="392">
        <f t="shared" si="18"/>
        <v>137.9157607</v>
      </c>
      <c r="AQ14" s="382">
        <f t="shared" si="19"/>
        <v>137.9157607</v>
      </c>
      <c r="AR14" s="393">
        <f t="shared" si="20"/>
        <v>65.58548764</v>
      </c>
      <c r="AS14" s="383" t="s">
        <v>163</v>
      </c>
      <c r="AT14" s="383" t="s">
        <v>134</v>
      </c>
      <c r="AU14" s="383" t="str">
        <f>RH!I28</f>
        <v>Leste</v>
      </c>
      <c r="AV14" s="432">
        <v>11629.0</v>
      </c>
      <c r="AW14" s="383">
        <v>100.0</v>
      </c>
      <c r="AX14" s="382">
        <f t="shared" si="21"/>
        <v>0.5453197569</v>
      </c>
      <c r="AY14" s="383">
        <v>100.0</v>
      </c>
      <c r="AZ14" s="382">
        <f t="shared" si="22"/>
        <v>0.5821825615</v>
      </c>
      <c r="BA14" s="383">
        <v>2.05266814293778</v>
      </c>
      <c r="BB14" s="382">
        <f t="shared" si="23"/>
        <v>0.6696027319</v>
      </c>
      <c r="BC14" s="383">
        <v>1.22877860275281</v>
      </c>
      <c r="BD14" s="382">
        <f t="shared" si="24"/>
        <v>-0.4079045261</v>
      </c>
      <c r="BE14" s="383">
        <v>3.0</v>
      </c>
      <c r="BF14" s="383">
        <f t="shared" si="25"/>
        <v>0.2579757503</v>
      </c>
      <c r="BG14" s="382">
        <f t="shared" si="26"/>
        <v>-0.9612195508</v>
      </c>
      <c r="BH14" s="395">
        <f t="shared" si="27"/>
        <v>0.1496697142</v>
      </c>
      <c r="BI14" s="383" t="s">
        <v>163</v>
      </c>
      <c r="BJ14" s="383" t="s">
        <v>134</v>
      </c>
      <c r="BK14" s="383" t="str">
        <f>Equip.!J31</f>
        <v>Leste</v>
      </c>
      <c r="BL14" s="432">
        <v>23031.0</v>
      </c>
      <c r="BM14" s="392">
        <v>2.0</v>
      </c>
      <c r="BN14" s="396">
        <f t="shared" si="28"/>
        <v>8.683947723</v>
      </c>
      <c r="BO14" s="397">
        <f t="shared" si="29"/>
        <v>6.543448498</v>
      </c>
      <c r="BP14" s="398">
        <f t="shared" si="30"/>
        <v>1.173119203</v>
      </c>
      <c r="BQ14" s="396">
        <v>0.0</v>
      </c>
      <c r="BR14" s="396">
        <f t="shared" si="31"/>
        <v>0</v>
      </c>
      <c r="BS14" s="397">
        <f t="shared" si="32"/>
        <v>1.510026576</v>
      </c>
      <c r="BT14" s="398">
        <f t="shared" si="33"/>
        <v>-0.1138112586</v>
      </c>
      <c r="BU14" s="396">
        <v>3.0</v>
      </c>
      <c r="BV14" s="396">
        <f t="shared" si="34"/>
        <v>13.02592158</v>
      </c>
      <c r="BW14" s="397">
        <f t="shared" si="35"/>
        <v>7.04679069</v>
      </c>
      <c r="BX14" s="398">
        <f t="shared" si="36"/>
        <v>2.381580038</v>
      </c>
      <c r="BY14" s="396">
        <v>5.0</v>
      </c>
      <c r="BZ14" s="396">
        <f t="shared" si="37"/>
        <v>21.70986931</v>
      </c>
      <c r="CA14" s="397">
        <f t="shared" si="38"/>
        <v>6.543448498</v>
      </c>
      <c r="CB14" s="398">
        <f t="shared" si="39"/>
        <v>0.6337005918</v>
      </c>
      <c r="CC14" s="400">
        <v>0.0</v>
      </c>
      <c r="CD14" s="396">
        <f t="shared" si="40"/>
        <v>0</v>
      </c>
      <c r="CE14" s="397">
        <f t="shared" si="41"/>
        <v>1.510026576</v>
      </c>
      <c r="CF14" s="398">
        <f t="shared" si="42"/>
        <v>-0.1138112586</v>
      </c>
      <c r="CG14" s="392">
        <v>2.0</v>
      </c>
      <c r="CH14" s="396">
        <f t="shared" si="43"/>
        <v>8.683947723</v>
      </c>
      <c r="CI14" s="397">
        <f t="shared" si="44"/>
        <v>4.026737537</v>
      </c>
      <c r="CJ14" s="398">
        <f t="shared" si="45"/>
        <v>0.4561507608</v>
      </c>
      <c r="CK14" s="392">
        <v>9.0</v>
      </c>
      <c r="CL14" s="396">
        <f t="shared" si="46"/>
        <v>39.07776475</v>
      </c>
      <c r="CM14" s="397">
        <f t="shared" si="47"/>
        <v>8.053475074</v>
      </c>
      <c r="CN14" s="398">
        <f t="shared" si="48"/>
        <v>1.315580369</v>
      </c>
      <c r="CO14" s="392">
        <v>14.0</v>
      </c>
      <c r="CP14" s="433">
        <f t="shared" si="49"/>
        <v>60.78763406</v>
      </c>
      <c r="CQ14" s="397">
        <f t="shared" si="50"/>
        <v>58.38769429</v>
      </c>
      <c r="CR14" s="398">
        <f t="shared" si="51"/>
        <v>1.743814463</v>
      </c>
      <c r="CS14" s="404">
        <f t="shared" si="52"/>
        <v>1.054334347</v>
      </c>
      <c r="CT14" s="396">
        <v>1.638002</v>
      </c>
      <c r="CU14" s="396">
        <v>44.1482445</v>
      </c>
      <c r="CV14" s="405">
        <f t="shared" si="53"/>
        <v>22.89312325</v>
      </c>
      <c r="CW14" s="383" t="s">
        <v>163</v>
      </c>
      <c r="CX14" s="383" t="s">
        <v>134</v>
      </c>
      <c r="CY14" s="220" t="s">
        <v>135</v>
      </c>
      <c r="CZ14" s="432">
        <v>23031.0</v>
      </c>
      <c r="DA14" s="392">
        <v>99.86539881029917</v>
      </c>
      <c r="DB14" s="398">
        <f t="shared" si="54"/>
        <v>2.258988534</v>
      </c>
      <c r="DC14" s="396">
        <v>155.9871504</v>
      </c>
      <c r="DD14" s="398">
        <f t="shared" si="55"/>
        <v>-0.08955349412</v>
      </c>
      <c r="DE14" s="400">
        <v>155.9871504</v>
      </c>
      <c r="DF14" s="398">
        <f t="shared" si="56"/>
        <v>0.2058472527</v>
      </c>
      <c r="DG14" s="446">
        <f t="shared" si="57"/>
        <v>1.158567707</v>
      </c>
      <c r="DH14" s="400">
        <v>1086.54</v>
      </c>
      <c r="DI14" s="398">
        <f t="shared" si="58"/>
        <v>-0.3260543121</v>
      </c>
      <c r="DJ14" s="411">
        <f t="shared" si="59"/>
        <v>-0.3260543121</v>
      </c>
    </row>
    <row r="15">
      <c r="A15" s="428" t="s">
        <v>164</v>
      </c>
      <c r="B15" s="383" t="s">
        <v>151</v>
      </c>
      <c r="C15" s="383" t="s">
        <v>148</v>
      </c>
      <c r="D15" s="383" t="str">
        <f>Neces.!I29</f>
        <v>Sudeste</v>
      </c>
      <c r="E15" s="383">
        <v>600.550950945936</v>
      </c>
      <c r="F15" s="386">
        <f t="shared" si="1"/>
        <v>-0.1784669782</v>
      </c>
      <c r="G15" s="385">
        <f t="shared" si="62"/>
        <v>11992.79093</v>
      </c>
      <c r="H15" s="385">
        <v>10712.0</v>
      </c>
      <c r="I15" s="383">
        <f t="shared" si="2"/>
        <v>4.029870564</v>
      </c>
      <c r="J15" s="386">
        <f t="shared" si="3"/>
        <v>0.4265684097</v>
      </c>
      <c r="K15" s="383">
        <v>0.073326328</v>
      </c>
      <c r="L15" s="386">
        <f t="shared" si="63"/>
        <v>-0.7218805756</v>
      </c>
      <c r="M15" s="383">
        <v>0.22868508</v>
      </c>
      <c r="N15" s="386">
        <f t="shared" si="5"/>
        <v>-0.8691935547</v>
      </c>
      <c r="O15" s="383">
        <v>0.9456188622182005</v>
      </c>
      <c r="P15" s="387">
        <v>0.0</v>
      </c>
      <c r="Q15" s="387">
        <f t="shared" si="6"/>
        <v>-0.2205145505</v>
      </c>
      <c r="R15" s="383">
        <v>1204.2569081404</v>
      </c>
      <c r="S15" s="386">
        <f t="shared" si="7"/>
        <v>-0.5313319674</v>
      </c>
      <c r="T15" s="383">
        <v>10.6609410007468</v>
      </c>
      <c r="U15" s="386">
        <f t="shared" si="8"/>
        <v>0.309831022</v>
      </c>
      <c r="V15" s="383">
        <v>6.96415235250187</v>
      </c>
      <c r="W15" s="386">
        <f t="shared" si="9"/>
        <v>-0.5293976349</v>
      </c>
      <c r="X15" s="383">
        <v>11.6224794622853</v>
      </c>
      <c r="Y15" s="383">
        <f t="shared" si="10"/>
        <v>88.37752054</v>
      </c>
      <c r="Z15" s="386">
        <f t="shared" si="11"/>
        <v>0.5607569722</v>
      </c>
      <c r="AA15" s="395">
        <f t="shared" si="12"/>
        <v>-0.204282708</v>
      </c>
      <c r="AB15" s="429" t="s">
        <v>164</v>
      </c>
      <c r="AC15" s="429" t="s">
        <v>151</v>
      </c>
      <c r="AD15" s="430">
        <v>10712.0</v>
      </c>
      <c r="AE15" s="431" t="str">
        <f>Leitos!K29</f>
        <v>Sudeste</v>
      </c>
      <c r="AF15" s="383">
        <v>0.0</v>
      </c>
      <c r="AG15" s="392">
        <f t="shared" si="61"/>
        <v>45.68456565</v>
      </c>
      <c r="AH15" s="382">
        <f t="shared" si="13"/>
        <v>45.68456565</v>
      </c>
      <c r="AI15" s="383">
        <v>0.0</v>
      </c>
      <c r="AJ15" s="392">
        <f t="shared" si="14"/>
        <v>0</v>
      </c>
      <c r="AK15" s="382">
        <f t="shared" si="15"/>
        <v>0</v>
      </c>
      <c r="AL15" s="383">
        <v>0.0</v>
      </c>
      <c r="AM15" s="392">
        <f t="shared" si="16"/>
        <v>8.785493393</v>
      </c>
      <c r="AN15" s="382">
        <f t="shared" si="17"/>
        <v>8.785493393</v>
      </c>
      <c r="AO15" s="383">
        <v>0.0</v>
      </c>
      <c r="AP15" s="392">
        <f t="shared" si="18"/>
        <v>137.9322463</v>
      </c>
      <c r="AQ15" s="382">
        <f t="shared" si="19"/>
        <v>137.9322463</v>
      </c>
      <c r="AR15" s="393">
        <f t="shared" si="20"/>
        <v>53.15223503</v>
      </c>
      <c r="AS15" s="383" t="s">
        <v>164</v>
      </c>
      <c r="AT15" s="383" t="s">
        <v>151</v>
      </c>
      <c r="AU15" s="383" t="str">
        <f>RH!I29</f>
        <v>Sudeste</v>
      </c>
      <c r="AV15" s="432">
        <v>4474.0</v>
      </c>
      <c r="AW15" s="383">
        <v>100.0</v>
      </c>
      <c r="AX15" s="382">
        <f t="shared" si="21"/>
        <v>0.5453197569</v>
      </c>
      <c r="AY15" s="383">
        <v>100.0</v>
      </c>
      <c r="AZ15" s="382">
        <f t="shared" si="22"/>
        <v>0.5821825615</v>
      </c>
      <c r="BA15" s="383">
        <v>1.68735997012696</v>
      </c>
      <c r="BB15" s="382">
        <f t="shared" si="23"/>
        <v>0.1864659012</v>
      </c>
      <c r="BC15" s="383">
        <v>0.938200149365198</v>
      </c>
      <c r="BD15" s="382">
        <f t="shared" si="24"/>
        <v>-0.882936677</v>
      </c>
      <c r="BE15" s="383">
        <v>18.0</v>
      </c>
      <c r="BF15" s="383">
        <f t="shared" si="25"/>
        <v>4.023245418</v>
      </c>
      <c r="BG15" s="382">
        <f t="shared" si="26"/>
        <v>2.874627502</v>
      </c>
      <c r="BH15" s="395">
        <f t="shared" si="27"/>
        <v>0.245803725</v>
      </c>
      <c r="BI15" s="383" t="s">
        <v>164</v>
      </c>
      <c r="BJ15" s="383" t="s">
        <v>151</v>
      </c>
      <c r="BK15" s="383" t="str">
        <f>Equip.!J32</f>
        <v>Sudeste</v>
      </c>
      <c r="BL15" s="432">
        <v>10712.0</v>
      </c>
      <c r="BM15" s="392">
        <v>1.0</v>
      </c>
      <c r="BN15" s="396">
        <f t="shared" si="28"/>
        <v>9.335324869</v>
      </c>
      <c r="BO15" s="397">
        <f t="shared" si="29"/>
        <v>6.149845375</v>
      </c>
      <c r="BP15" s="398">
        <f t="shared" si="30"/>
        <v>0.5189536766</v>
      </c>
      <c r="BQ15" s="396">
        <v>0.0</v>
      </c>
      <c r="BR15" s="396">
        <f t="shared" si="31"/>
        <v>0</v>
      </c>
      <c r="BS15" s="397">
        <f t="shared" si="32"/>
        <v>0.8785493393</v>
      </c>
      <c r="BT15" s="398">
        <f t="shared" si="33"/>
        <v>-1.060457025</v>
      </c>
      <c r="BU15" s="396">
        <v>1.0</v>
      </c>
      <c r="BV15" s="396">
        <f t="shared" si="34"/>
        <v>9.335324869</v>
      </c>
      <c r="BW15" s="397">
        <f t="shared" si="35"/>
        <v>1.757098679</v>
      </c>
      <c r="BX15" s="398">
        <f t="shared" si="36"/>
        <v>-0.7607999167</v>
      </c>
      <c r="BY15" s="396">
        <v>0.0</v>
      </c>
      <c r="BZ15" s="396">
        <f t="shared" si="37"/>
        <v>0</v>
      </c>
      <c r="CA15" s="397">
        <f t="shared" si="38"/>
        <v>4.392746697</v>
      </c>
      <c r="CB15" s="398">
        <f t="shared" si="39"/>
        <v>-0.09701432606</v>
      </c>
      <c r="CC15" s="400">
        <v>0.0</v>
      </c>
      <c r="CD15" s="396">
        <f t="shared" si="40"/>
        <v>0</v>
      </c>
      <c r="CE15" s="397">
        <f t="shared" si="41"/>
        <v>0.8785493393</v>
      </c>
      <c r="CF15" s="398">
        <f t="shared" si="42"/>
        <v>-1.060457025</v>
      </c>
      <c r="CG15" s="392">
        <v>0.0</v>
      </c>
      <c r="CH15" s="396">
        <f t="shared" si="43"/>
        <v>0</v>
      </c>
      <c r="CI15" s="397">
        <f t="shared" si="44"/>
        <v>7.028394715</v>
      </c>
      <c r="CJ15" s="398">
        <f t="shared" si="45"/>
        <v>1.859108859</v>
      </c>
      <c r="CK15" s="392">
        <v>0.0</v>
      </c>
      <c r="CL15" s="396">
        <f t="shared" si="46"/>
        <v>0</v>
      </c>
      <c r="CM15" s="397">
        <f t="shared" si="47"/>
        <v>8.785493393</v>
      </c>
      <c r="CN15" s="398">
        <f t="shared" si="48"/>
        <v>1.590043469</v>
      </c>
      <c r="CO15" s="392">
        <v>2.0</v>
      </c>
      <c r="CP15" s="433">
        <f t="shared" si="49"/>
        <v>18.67064974</v>
      </c>
      <c r="CQ15" s="397">
        <f t="shared" si="50"/>
        <v>35.14197357</v>
      </c>
      <c r="CR15" s="398">
        <f t="shared" si="51"/>
        <v>-0.4269991234</v>
      </c>
      <c r="CS15" s="404">
        <f t="shared" si="52"/>
        <v>0.2647274903</v>
      </c>
      <c r="CT15" s="396">
        <v>7.936508</v>
      </c>
      <c r="CU15" s="396">
        <v>78.6423841</v>
      </c>
      <c r="CV15" s="405">
        <f t="shared" si="53"/>
        <v>43.28944605</v>
      </c>
      <c r="CW15" s="383" t="s">
        <v>164</v>
      </c>
      <c r="CX15" s="383" t="s">
        <v>151</v>
      </c>
      <c r="CY15" s="220" t="s">
        <v>152</v>
      </c>
      <c r="CZ15" s="432">
        <v>10712.0</v>
      </c>
      <c r="DA15" s="392">
        <v>37.34129947722181</v>
      </c>
      <c r="DB15" s="398">
        <f t="shared" si="54"/>
        <v>-0.0902672979</v>
      </c>
      <c r="DC15" s="396">
        <v>197.757841</v>
      </c>
      <c r="DD15" s="398">
        <f t="shared" si="55"/>
        <v>0.371431728</v>
      </c>
      <c r="DE15" s="400">
        <v>57.33858672</v>
      </c>
      <c r="DF15" s="398">
        <f t="shared" si="56"/>
        <v>-0.8989373422</v>
      </c>
      <c r="DG15" s="447">
        <f t="shared" si="57"/>
        <v>-0.1770100525</v>
      </c>
      <c r="DH15" s="400">
        <v>793.11</v>
      </c>
      <c r="DI15" s="398">
        <f t="shared" si="58"/>
        <v>-0.7899436224</v>
      </c>
      <c r="DJ15" s="411">
        <f t="shared" si="59"/>
        <v>-0.7899436224</v>
      </c>
    </row>
    <row r="16">
      <c r="A16" s="428" t="s">
        <v>165</v>
      </c>
      <c r="B16" s="383" t="s">
        <v>153</v>
      </c>
      <c r="C16" s="383" t="s">
        <v>136</v>
      </c>
      <c r="D16" s="383" t="str">
        <f>Neces.!I30</f>
        <v>Baixo Pantanal</v>
      </c>
      <c r="E16" s="383">
        <v>692.385549764801</v>
      </c>
      <c r="F16" s="386">
        <f t="shared" si="1"/>
        <v>0.674706395</v>
      </c>
      <c r="G16" s="385">
        <f t="shared" si="62"/>
        <v>24197.17983</v>
      </c>
      <c r="H16" s="385">
        <v>21613.0</v>
      </c>
      <c r="I16" s="383">
        <f t="shared" si="2"/>
        <v>4.334715053</v>
      </c>
      <c r="J16" s="386">
        <f t="shared" si="3"/>
        <v>-0.2956858403</v>
      </c>
      <c r="K16" s="383">
        <v>0.073039304</v>
      </c>
      <c r="L16" s="386">
        <f t="shared" si="63"/>
        <v>-0.7388452815</v>
      </c>
      <c r="M16" s="383">
        <v>0.245924651</v>
      </c>
      <c r="N16" s="386">
        <f t="shared" si="5"/>
        <v>-0.13411187</v>
      </c>
      <c r="O16" s="383">
        <v>0.9456188622182005</v>
      </c>
      <c r="P16" s="387">
        <v>0.0</v>
      </c>
      <c r="Q16" s="387">
        <f t="shared" si="6"/>
        <v>-0.2205145505</v>
      </c>
      <c r="R16" s="383">
        <v>1725.81316800074</v>
      </c>
      <c r="S16" s="386">
        <f t="shared" si="7"/>
        <v>0.1368691902</v>
      </c>
      <c r="T16" s="383">
        <v>11.1553231851201</v>
      </c>
      <c r="U16" s="386">
        <f t="shared" si="8"/>
        <v>0.5279215884</v>
      </c>
      <c r="V16" s="383">
        <v>7.19011705917735</v>
      </c>
      <c r="W16" s="386">
        <f t="shared" si="9"/>
        <v>-0.3068950706</v>
      </c>
      <c r="X16" s="383">
        <v>8.34220145282932</v>
      </c>
      <c r="Y16" s="383">
        <f t="shared" si="10"/>
        <v>91.65779855</v>
      </c>
      <c r="Z16" s="386">
        <f t="shared" si="11"/>
        <v>0.9005587654</v>
      </c>
      <c r="AA16" s="395">
        <f t="shared" si="12"/>
        <v>0.08876819115</v>
      </c>
      <c r="AB16" s="429" t="s">
        <v>165</v>
      </c>
      <c r="AC16" s="429" t="s">
        <v>153</v>
      </c>
      <c r="AD16" s="430">
        <v>21613.0</v>
      </c>
      <c r="AE16" s="431" t="str">
        <f>Leitos!K30</f>
        <v>Baixo Pantanal</v>
      </c>
      <c r="AF16" s="383">
        <v>18.5073798177023</v>
      </c>
      <c r="AG16" s="392">
        <f t="shared" si="61"/>
        <v>29.3690142</v>
      </c>
      <c r="AH16" s="382">
        <f t="shared" si="13"/>
        <v>29.3690142</v>
      </c>
      <c r="AI16" s="383">
        <v>0.0</v>
      </c>
      <c r="AJ16" s="392">
        <f t="shared" si="14"/>
        <v>0</v>
      </c>
      <c r="AK16" s="382">
        <f t="shared" si="15"/>
        <v>0</v>
      </c>
      <c r="AL16" s="383">
        <v>0.0</v>
      </c>
      <c r="AM16" s="392">
        <f t="shared" si="16"/>
        <v>4.977799016</v>
      </c>
      <c r="AN16" s="382">
        <f t="shared" si="17"/>
        <v>4.977799016</v>
      </c>
      <c r="AO16" s="383">
        <v>134.178503678342</v>
      </c>
      <c r="AP16" s="392">
        <f t="shared" si="18"/>
        <v>159.7873484</v>
      </c>
      <c r="AQ16" s="382">
        <f t="shared" si="19"/>
        <v>159.7873484</v>
      </c>
      <c r="AR16" s="393">
        <f t="shared" si="20"/>
        <v>55.30334707</v>
      </c>
      <c r="AS16" s="383" t="s">
        <v>165</v>
      </c>
      <c r="AT16" s="383" t="s">
        <v>153</v>
      </c>
      <c r="AU16" s="383" t="str">
        <f>RH!I30</f>
        <v>Baixo Pantanal</v>
      </c>
      <c r="AV16" s="432">
        <v>9036.0</v>
      </c>
      <c r="AW16" s="383">
        <v>100.0</v>
      </c>
      <c r="AX16" s="382">
        <f t="shared" si="21"/>
        <v>0.5453197569</v>
      </c>
      <c r="AY16" s="383">
        <v>100.0</v>
      </c>
      <c r="AZ16" s="382">
        <f t="shared" si="22"/>
        <v>0.5821825615</v>
      </c>
      <c r="BA16" s="383">
        <v>1.15092768241336</v>
      </c>
      <c r="BB16" s="382">
        <f t="shared" si="23"/>
        <v>-0.5229904282</v>
      </c>
      <c r="BC16" s="383">
        <v>1.00402535511035</v>
      </c>
      <c r="BD16" s="382">
        <f t="shared" si="24"/>
        <v>-0.7753268776</v>
      </c>
      <c r="BE16" s="383">
        <v>15.0</v>
      </c>
      <c r="BF16" s="383">
        <f t="shared" si="25"/>
        <v>1.66002656</v>
      </c>
      <c r="BG16" s="382">
        <f t="shared" si="26"/>
        <v>0.4671117357</v>
      </c>
      <c r="BH16" s="395">
        <f t="shared" si="27"/>
        <v>-0.1755018107</v>
      </c>
      <c r="BI16" s="383" t="s">
        <v>165</v>
      </c>
      <c r="BJ16" s="383" t="s">
        <v>153</v>
      </c>
      <c r="BK16" s="383" t="str">
        <f>Equip.!J33</f>
        <v>Baixo Pantanal</v>
      </c>
      <c r="BL16" s="432">
        <v>21613.0</v>
      </c>
      <c r="BM16" s="392">
        <v>1.0</v>
      </c>
      <c r="BN16" s="396">
        <f t="shared" si="28"/>
        <v>4.626844954</v>
      </c>
      <c r="BO16" s="397">
        <f t="shared" si="29"/>
        <v>5.475578918</v>
      </c>
      <c r="BP16" s="398">
        <f t="shared" si="30"/>
        <v>-0.6016722703</v>
      </c>
      <c r="BQ16" s="396">
        <v>0.0</v>
      </c>
      <c r="BR16" s="396">
        <f t="shared" si="31"/>
        <v>0</v>
      </c>
      <c r="BS16" s="397">
        <f t="shared" si="32"/>
        <v>2.98667941</v>
      </c>
      <c r="BT16" s="398">
        <f t="shared" si="33"/>
        <v>2.09983489</v>
      </c>
      <c r="BU16" s="396">
        <v>1.0</v>
      </c>
      <c r="BV16" s="396">
        <f t="shared" si="34"/>
        <v>4.626844954</v>
      </c>
      <c r="BW16" s="397">
        <f t="shared" si="35"/>
        <v>2.488899508</v>
      </c>
      <c r="BX16" s="398">
        <f t="shared" si="36"/>
        <v>-0.3260683194</v>
      </c>
      <c r="BY16" s="396">
        <v>3.0</v>
      </c>
      <c r="BZ16" s="396">
        <f t="shared" si="37"/>
        <v>13.88053486</v>
      </c>
      <c r="CA16" s="397">
        <f t="shared" si="38"/>
        <v>3.484459311</v>
      </c>
      <c r="CB16" s="398">
        <f t="shared" si="39"/>
        <v>-0.4056108696</v>
      </c>
      <c r="CC16" s="400">
        <v>0.0</v>
      </c>
      <c r="CD16" s="396">
        <f t="shared" si="40"/>
        <v>0</v>
      </c>
      <c r="CE16" s="397">
        <f t="shared" si="41"/>
        <v>2.98667941</v>
      </c>
      <c r="CF16" s="398">
        <f t="shared" si="42"/>
        <v>2.09983489</v>
      </c>
      <c r="CG16" s="392">
        <v>0.0</v>
      </c>
      <c r="CH16" s="396">
        <f t="shared" si="43"/>
        <v>0</v>
      </c>
      <c r="CI16" s="397">
        <f t="shared" si="44"/>
        <v>1.991119607</v>
      </c>
      <c r="CJ16" s="398">
        <f t="shared" si="45"/>
        <v>-0.495285893</v>
      </c>
      <c r="CK16" s="392">
        <v>0.0</v>
      </c>
      <c r="CL16" s="396">
        <f t="shared" si="46"/>
        <v>0</v>
      </c>
      <c r="CM16" s="397">
        <f t="shared" si="47"/>
        <v>5.97335882</v>
      </c>
      <c r="CN16" s="398">
        <f t="shared" si="48"/>
        <v>0.5356611495</v>
      </c>
      <c r="CO16" s="392">
        <v>6.0</v>
      </c>
      <c r="CP16" s="433">
        <f t="shared" si="49"/>
        <v>27.76106973</v>
      </c>
      <c r="CQ16" s="397">
        <f t="shared" si="50"/>
        <v>37.83127252</v>
      </c>
      <c r="CR16" s="398">
        <f t="shared" si="51"/>
        <v>-0.1758575575</v>
      </c>
      <c r="CS16" s="404">
        <f t="shared" si="52"/>
        <v>0.1376702365</v>
      </c>
      <c r="CT16" s="396">
        <v>6.855124</v>
      </c>
      <c r="CU16" s="396">
        <v>86.8771584</v>
      </c>
      <c r="CV16" s="405">
        <f t="shared" si="53"/>
        <v>46.8661412</v>
      </c>
      <c r="CW16" s="383" t="s">
        <v>165</v>
      </c>
      <c r="CX16" s="383" t="s">
        <v>153</v>
      </c>
      <c r="CY16" s="220" t="s">
        <v>132</v>
      </c>
      <c r="CZ16" s="432">
        <v>21613.0</v>
      </c>
      <c r="DA16" s="392">
        <v>27.761069726553462</v>
      </c>
      <c r="DB16" s="398">
        <f t="shared" si="54"/>
        <v>-0.4502310695</v>
      </c>
      <c r="DC16" s="396">
        <v>262.7463364</v>
      </c>
      <c r="DD16" s="398">
        <f t="shared" si="55"/>
        <v>1.088650801</v>
      </c>
      <c r="DE16" s="400">
        <v>262.7463364</v>
      </c>
      <c r="DF16" s="398">
        <f t="shared" si="56"/>
        <v>1.401464296</v>
      </c>
      <c r="DG16" s="448">
        <f t="shared" si="57"/>
        <v>0.3974132395</v>
      </c>
      <c r="DH16" s="400">
        <v>1022.95</v>
      </c>
      <c r="DI16" s="398">
        <f t="shared" si="58"/>
        <v>-0.4265850051</v>
      </c>
      <c r="DJ16" s="411">
        <f t="shared" si="59"/>
        <v>-0.4265850051</v>
      </c>
    </row>
    <row r="17">
      <c r="A17" s="428" t="s">
        <v>166</v>
      </c>
      <c r="B17" s="383" t="s">
        <v>130</v>
      </c>
      <c r="C17" s="383" t="s">
        <v>136</v>
      </c>
      <c r="D17" s="383" t="str">
        <f>Neces.!I31</f>
        <v>Baixo Pantanal</v>
      </c>
      <c r="E17" s="383">
        <v>620.381692818448</v>
      </c>
      <c r="F17" s="386">
        <f t="shared" si="1"/>
        <v>0.005767081188</v>
      </c>
      <c r="G17" s="385">
        <f t="shared" si="62"/>
        <v>9591.321871</v>
      </c>
      <c r="H17" s="385">
        <v>8567.0</v>
      </c>
      <c r="I17" s="383">
        <f t="shared" si="2"/>
        <v>3.932828767</v>
      </c>
      <c r="J17" s="386">
        <f t="shared" si="3"/>
        <v>0.656485147</v>
      </c>
      <c r="K17" s="383">
        <v>0.088173792</v>
      </c>
      <c r="L17" s="386">
        <f t="shared" si="63"/>
        <v>0.1556866671</v>
      </c>
      <c r="M17" s="383">
        <v>0.245934015</v>
      </c>
      <c r="N17" s="386">
        <f t="shared" si="5"/>
        <v>-0.1337125965</v>
      </c>
      <c r="O17" s="383">
        <v>0.9456188622182005</v>
      </c>
      <c r="P17" s="387">
        <v>0.0</v>
      </c>
      <c r="Q17" s="387">
        <f t="shared" si="6"/>
        <v>-0.2205145505</v>
      </c>
      <c r="R17" s="383">
        <v>1494.10528773199</v>
      </c>
      <c r="S17" s="386">
        <f t="shared" si="7"/>
        <v>-0.1599875168</v>
      </c>
      <c r="T17" s="383">
        <v>10.4003735263219</v>
      </c>
      <c r="U17" s="386">
        <f t="shared" si="8"/>
        <v>0.1948849137</v>
      </c>
      <c r="V17" s="383">
        <v>8.0775067118011</v>
      </c>
      <c r="W17" s="386">
        <f t="shared" si="9"/>
        <v>0.5668983467</v>
      </c>
      <c r="X17" s="383">
        <v>9.66499358001634</v>
      </c>
      <c r="Y17" s="383">
        <f t="shared" si="10"/>
        <v>90.33500642</v>
      </c>
      <c r="Z17" s="386">
        <f t="shared" si="11"/>
        <v>0.7635316184</v>
      </c>
      <c r="AA17" s="395">
        <f t="shared" si="12"/>
        <v>0.1233400011</v>
      </c>
      <c r="AB17" s="429" t="s">
        <v>166</v>
      </c>
      <c r="AC17" s="429" t="s">
        <v>130</v>
      </c>
      <c r="AD17" s="430">
        <v>8567.0</v>
      </c>
      <c r="AE17" s="431" t="str">
        <f>Leitos!K31</f>
        <v>Baixo Pantanal</v>
      </c>
      <c r="AF17" s="383">
        <v>0.0</v>
      </c>
      <c r="AG17" s="392">
        <f t="shared" si="61"/>
        <v>29.3690142</v>
      </c>
      <c r="AH17" s="382">
        <f t="shared" si="13"/>
        <v>29.3690142</v>
      </c>
      <c r="AI17" s="383">
        <v>0.0</v>
      </c>
      <c r="AJ17" s="392">
        <f t="shared" si="14"/>
        <v>0</v>
      </c>
      <c r="AK17" s="382">
        <f t="shared" si="15"/>
        <v>0</v>
      </c>
      <c r="AL17" s="383">
        <v>0.0</v>
      </c>
      <c r="AM17" s="392">
        <f t="shared" si="16"/>
        <v>4.977799016</v>
      </c>
      <c r="AN17" s="382">
        <f t="shared" si="17"/>
        <v>4.977799016</v>
      </c>
      <c r="AO17" s="383">
        <v>93.3815804832497</v>
      </c>
      <c r="AP17" s="392">
        <f t="shared" si="18"/>
        <v>159.7873484</v>
      </c>
      <c r="AQ17" s="382">
        <f t="shared" si="19"/>
        <v>159.7873484</v>
      </c>
      <c r="AR17" s="393">
        <f t="shared" si="20"/>
        <v>55.30334707</v>
      </c>
      <c r="AS17" s="383" t="s">
        <v>166</v>
      </c>
      <c r="AT17" s="383" t="s">
        <v>130</v>
      </c>
      <c r="AU17" s="383" t="str">
        <f>RH!I31</f>
        <v>Baixo Pantanal</v>
      </c>
      <c r="AV17" s="432">
        <v>3282.0</v>
      </c>
      <c r="AW17" s="383">
        <v>100.0</v>
      </c>
      <c r="AX17" s="382">
        <f t="shared" si="21"/>
        <v>0.5453197569</v>
      </c>
      <c r="AY17" s="383">
        <v>100.0</v>
      </c>
      <c r="AZ17" s="382">
        <f t="shared" si="22"/>
        <v>0.5821825615</v>
      </c>
      <c r="BA17" s="383">
        <v>1.63417765845687</v>
      </c>
      <c r="BB17" s="382">
        <f t="shared" si="23"/>
        <v>0.1161298523</v>
      </c>
      <c r="BC17" s="383">
        <v>1.86763160966499</v>
      </c>
      <c r="BD17" s="382">
        <f t="shared" si="24"/>
        <v>0.6364802672</v>
      </c>
      <c r="BE17" s="383">
        <v>5.0</v>
      </c>
      <c r="BF17" s="383">
        <f t="shared" si="25"/>
        <v>1.523461304</v>
      </c>
      <c r="BG17" s="382">
        <f t="shared" si="26"/>
        <v>0.3279866578</v>
      </c>
      <c r="BH17" s="395">
        <f t="shared" si="27"/>
        <v>0.4258639091</v>
      </c>
      <c r="BI17" s="383" t="s">
        <v>166</v>
      </c>
      <c r="BJ17" s="383" t="s">
        <v>130</v>
      </c>
      <c r="BK17" s="383" t="str">
        <f>Equip.!J34</f>
        <v>Baixo Pantanal</v>
      </c>
      <c r="BL17" s="432">
        <v>8567.0</v>
      </c>
      <c r="BM17" s="392">
        <v>1.0</v>
      </c>
      <c r="BN17" s="396">
        <f t="shared" si="28"/>
        <v>11.67269756</v>
      </c>
      <c r="BO17" s="397">
        <f t="shared" si="29"/>
        <v>5.475578918</v>
      </c>
      <c r="BP17" s="398">
        <f t="shared" si="30"/>
        <v>-0.6016722703</v>
      </c>
      <c r="BQ17" s="396">
        <v>0.0</v>
      </c>
      <c r="BR17" s="396">
        <f t="shared" si="31"/>
        <v>0</v>
      </c>
      <c r="BS17" s="397">
        <f t="shared" si="32"/>
        <v>2.98667941</v>
      </c>
      <c r="BT17" s="398">
        <f t="shared" si="33"/>
        <v>2.09983489</v>
      </c>
      <c r="BU17" s="396">
        <v>0.0</v>
      </c>
      <c r="BV17" s="396">
        <f t="shared" si="34"/>
        <v>0</v>
      </c>
      <c r="BW17" s="397">
        <f t="shared" si="35"/>
        <v>2.488899508</v>
      </c>
      <c r="BX17" s="398">
        <f t="shared" si="36"/>
        <v>-0.3260683194</v>
      </c>
      <c r="BY17" s="396">
        <v>0.0</v>
      </c>
      <c r="BZ17" s="396">
        <f t="shared" si="37"/>
        <v>0</v>
      </c>
      <c r="CA17" s="397">
        <f t="shared" si="38"/>
        <v>3.484459311</v>
      </c>
      <c r="CB17" s="398">
        <f t="shared" si="39"/>
        <v>-0.4056108696</v>
      </c>
      <c r="CC17" s="400">
        <v>0.0</v>
      </c>
      <c r="CD17" s="396">
        <f t="shared" si="40"/>
        <v>0</v>
      </c>
      <c r="CE17" s="397">
        <f t="shared" si="41"/>
        <v>2.98667941</v>
      </c>
      <c r="CF17" s="398">
        <f t="shared" si="42"/>
        <v>2.09983489</v>
      </c>
      <c r="CG17" s="392">
        <v>0.0</v>
      </c>
      <c r="CH17" s="396">
        <f t="shared" si="43"/>
        <v>0</v>
      </c>
      <c r="CI17" s="397">
        <f t="shared" si="44"/>
        <v>1.991119607</v>
      </c>
      <c r="CJ17" s="398">
        <f t="shared" si="45"/>
        <v>-0.495285893</v>
      </c>
      <c r="CK17" s="392">
        <v>0.0</v>
      </c>
      <c r="CL17" s="396">
        <f t="shared" si="46"/>
        <v>0</v>
      </c>
      <c r="CM17" s="397">
        <f t="shared" si="47"/>
        <v>5.97335882</v>
      </c>
      <c r="CN17" s="398">
        <f t="shared" si="48"/>
        <v>0.5356611495</v>
      </c>
      <c r="CO17" s="392">
        <v>4.0</v>
      </c>
      <c r="CP17" s="433">
        <f t="shared" si="49"/>
        <v>46.69079024</v>
      </c>
      <c r="CQ17" s="397">
        <f t="shared" si="50"/>
        <v>37.83127252</v>
      </c>
      <c r="CR17" s="398">
        <f t="shared" si="51"/>
        <v>-0.1758575575</v>
      </c>
      <c r="CS17" s="404">
        <f t="shared" si="52"/>
        <v>0.1376702365</v>
      </c>
      <c r="CT17" s="396">
        <v>6.855124</v>
      </c>
      <c r="CU17" s="396">
        <v>86.8771584</v>
      </c>
      <c r="CV17" s="405">
        <f t="shared" si="53"/>
        <v>46.8661412</v>
      </c>
      <c r="CW17" s="383" t="s">
        <v>166</v>
      </c>
      <c r="CX17" s="383" t="s">
        <v>130</v>
      </c>
      <c r="CY17" s="220" t="s">
        <v>132</v>
      </c>
      <c r="CZ17" s="432">
        <v>8567.0</v>
      </c>
      <c r="DA17" s="392">
        <v>23.34539512081242</v>
      </c>
      <c r="DB17" s="398">
        <f t="shared" si="54"/>
        <v>-0.6161438844</v>
      </c>
      <c r="DC17" s="396">
        <v>258.2131115</v>
      </c>
      <c r="DD17" s="398">
        <f t="shared" si="55"/>
        <v>1.03862171</v>
      </c>
      <c r="DE17" s="400">
        <v>258.2131115</v>
      </c>
      <c r="DF17" s="398">
        <f t="shared" si="56"/>
        <v>1.350695822</v>
      </c>
      <c r="DG17" s="449">
        <f t="shared" si="57"/>
        <v>0.2892574408</v>
      </c>
      <c r="DH17" s="400">
        <v>2046.7</v>
      </c>
      <c r="DI17" s="398">
        <f t="shared" si="58"/>
        <v>1.191881687</v>
      </c>
      <c r="DJ17" s="411">
        <f t="shared" si="59"/>
        <v>1.191881687</v>
      </c>
    </row>
    <row r="18">
      <c r="A18" s="428" t="s">
        <v>167</v>
      </c>
      <c r="B18" s="383" t="s">
        <v>153</v>
      </c>
      <c r="C18" s="383" t="s">
        <v>136</v>
      </c>
      <c r="D18" s="383" t="str">
        <f>Neces.!I32</f>
        <v>Baixo Pantanal</v>
      </c>
      <c r="E18" s="383">
        <v>510.742249942294</v>
      </c>
      <c r="F18" s="386">
        <f t="shared" si="1"/>
        <v>-1.0128191</v>
      </c>
      <c r="G18" s="385">
        <f t="shared" si="62"/>
        <v>26487.81185</v>
      </c>
      <c r="H18" s="385">
        <v>23659.0</v>
      </c>
      <c r="I18" s="383">
        <f t="shared" si="2"/>
        <v>4.373996384</v>
      </c>
      <c r="J18" s="386">
        <f t="shared" si="3"/>
        <v>-0.3887533192</v>
      </c>
      <c r="K18" s="383">
        <v>0.067410507</v>
      </c>
      <c r="L18" s="386">
        <f t="shared" si="63"/>
        <v>-1.071538317</v>
      </c>
      <c r="M18" s="383">
        <v>0.245002325</v>
      </c>
      <c r="N18" s="386">
        <f t="shared" si="5"/>
        <v>-0.1734391219</v>
      </c>
      <c r="O18" s="383">
        <v>0.9456188622182005</v>
      </c>
      <c r="P18" s="387">
        <v>0.0</v>
      </c>
      <c r="Q18" s="387">
        <f t="shared" si="6"/>
        <v>-0.2205145505</v>
      </c>
      <c r="R18" s="383">
        <v>1563.88689293715</v>
      </c>
      <c r="S18" s="386">
        <f t="shared" si="7"/>
        <v>-0.0705855616</v>
      </c>
      <c r="T18" s="383">
        <v>8.84652774842555</v>
      </c>
      <c r="U18" s="386">
        <f t="shared" si="8"/>
        <v>-0.4905748715</v>
      </c>
      <c r="V18" s="383">
        <v>7.69263282471787</v>
      </c>
      <c r="W18" s="386">
        <f t="shared" si="9"/>
        <v>0.187921346</v>
      </c>
      <c r="X18" s="383">
        <v>9.42981529227778</v>
      </c>
      <c r="Y18" s="383">
        <f t="shared" si="10"/>
        <v>90.57018471</v>
      </c>
      <c r="Z18" s="386">
        <f t="shared" si="11"/>
        <v>0.7878935791</v>
      </c>
      <c r="AA18" s="395">
        <f t="shared" si="12"/>
        <v>-0.3534416804</v>
      </c>
      <c r="AB18" s="429" t="s">
        <v>167</v>
      </c>
      <c r="AC18" s="429" t="s">
        <v>153</v>
      </c>
      <c r="AD18" s="430">
        <v>23659.0</v>
      </c>
      <c r="AE18" s="431" t="str">
        <f>Leitos!K32</f>
        <v>Baixo Pantanal</v>
      </c>
      <c r="AF18" s="383">
        <v>0.0</v>
      </c>
      <c r="AG18" s="392">
        <f t="shared" si="61"/>
        <v>29.3690142</v>
      </c>
      <c r="AH18" s="382">
        <f t="shared" si="13"/>
        <v>29.3690142</v>
      </c>
      <c r="AI18" s="383">
        <v>0.0</v>
      </c>
      <c r="AJ18" s="392">
        <f t="shared" si="14"/>
        <v>0</v>
      </c>
      <c r="AK18" s="382">
        <f t="shared" si="15"/>
        <v>0</v>
      </c>
      <c r="AL18" s="383">
        <v>0.0</v>
      </c>
      <c r="AM18" s="392">
        <f t="shared" si="16"/>
        <v>4.977799016</v>
      </c>
      <c r="AN18" s="382">
        <f t="shared" si="17"/>
        <v>4.977799016</v>
      </c>
      <c r="AO18" s="383">
        <v>135.255082632402</v>
      </c>
      <c r="AP18" s="392">
        <f t="shared" si="18"/>
        <v>159.7873484</v>
      </c>
      <c r="AQ18" s="382">
        <f t="shared" si="19"/>
        <v>159.7873484</v>
      </c>
      <c r="AR18" s="393">
        <f t="shared" si="20"/>
        <v>55.30334707</v>
      </c>
      <c r="AS18" s="383" t="s">
        <v>167</v>
      </c>
      <c r="AT18" s="383" t="s">
        <v>153</v>
      </c>
      <c r="AU18" s="383" t="str">
        <f>RH!I32</f>
        <v>Baixo Pantanal</v>
      </c>
      <c r="AV18" s="432">
        <v>11779.0</v>
      </c>
      <c r="AW18" s="383">
        <v>94.784225875988</v>
      </c>
      <c r="AX18" s="382">
        <f t="shared" si="21"/>
        <v>-0.008582622323</v>
      </c>
      <c r="AY18" s="383">
        <v>72.9109429815292</v>
      </c>
      <c r="AZ18" s="382">
        <f t="shared" si="22"/>
        <v>-1.531043102</v>
      </c>
      <c r="BA18" s="383">
        <v>1.239486030686</v>
      </c>
      <c r="BB18" s="382">
        <f t="shared" si="23"/>
        <v>-0.4058679467</v>
      </c>
      <c r="BC18" s="383">
        <v>1.00173295574623</v>
      </c>
      <c r="BD18" s="382">
        <f t="shared" si="24"/>
        <v>-0.7790744487</v>
      </c>
      <c r="BE18" s="383">
        <v>12.0</v>
      </c>
      <c r="BF18" s="383">
        <f t="shared" si="25"/>
        <v>1.018762204</v>
      </c>
      <c r="BG18" s="382">
        <f t="shared" si="26"/>
        <v>-0.1861726793</v>
      </c>
      <c r="BH18" s="395">
        <f t="shared" si="27"/>
        <v>-0.5289208212</v>
      </c>
      <c r="BI18" s="383" t="s">
        <v>167</v>
      </c>
      <c r="BJ18" s="383" t="s">
        <v>153</v>
      </c>
      <c r="BK18" s="383" t="str">
        <f>Equip.!J35</f>
        <v>Baixo Pantanal</v>
      </c>
      <c r="BL18" s="432">
        <v>23659.0</v>
      </c>
      <c r="BM18" s="392">
        <v>1.0</v>
      </c>
      <c r="BN18" s="396">
        <f t="shared" si="28"/>
        <v>4.226721332</v>
      </c>
      <c r="BO18" s="397">
        <f t="shared" si="29"/>
        <v>5.475578918</v>
      </c>
      <c r="BP18" s="398">
        <f t="shared" si="30"/>
        <v>-0.6016722703</v>
      </c>
      <c r="BQ18" s="396">
        <v>1.0</v>
      </c>
      <c r="BR18" s="396">
        <f t="shared" si="31"/>
        <v>4.226721332</v>
      </c>
      <c r="BS18" s="397">
        <f t="shared" si="32"/>
        <v>2.98667941</v>
      </c>
      <c r="BT18" s="398">
        <f t="shared" si="33"/>
        <v>2.09983489</v>
      </c>
      <c r="BU18" s="396">
        <v>0.0</v>
      </c>
      <c r="BV18" s="396">
        <f t="shared" si="34"/>
        <v>0</v>
      </c>
      <c r="BW18" s="397">
        <f t="shared" si="35"/>
        <v>2.488899508</v>
      </c>
      <c r="BX18" s="398">
        <f t="shared" si="36"/>
        <v>-0.3260683194</v>
      </c>
      <c r="BY18" s="396">
        <v>1.0</v>
      </c>
      <c r="BZ18" s="396">
        <f t="shared" si="37"/>
        <v>4.226721332</v>
      </c>
      <c r="CA18" s="397">
        <f t="shared" si="38"/>
        <v>3.484459311</v>
      </c>
      <c r="CB18" s="398">
        <f t="shared" si="39"/>
        <v>-0.4056108696</v>
      </c>
      <c r="CC18" s="400">
        <v>1.0</v>
      </c>
      <c r="CD18" s="396">
        <f t="shared" si="40"/>
        <v>4.226721332</v>
      </c>
      <c r="CE18" s="397">
        <f t="shared" si="41"/>
        <v>2.98667941</v>
      </c>
      <c r="CF18" s="398">
        <f t="shared" si="42"/>
        <v>2.09983489</v>
      </c>
      <c r="CG18" s="392">
        <v>2.0</v>
      </c>
      <c r="CH18" s="396">
        <f t="shared" si="43"/>
        <v>8.453442665</v>
      </c>
      <c r="CI18" s="397">
        <f t="shared" si="44"/>
        <v>1.991119607</v>
      </c>
      <c r="CJ18" s="398">
        <f t="shared" si="45"/>
        <v>-0.495285893</v>
      </c>
      <c r="CK18" s="392">
        <v>1.0</v>
      </c>
      <c r="CL18" s="396">
        <f t="shared" si="46"/>
        <v>4.226721332</v>
      </c>
      <c r="CM18" s="397">
        <f t="shared" si="47"/>
        <v>5.97335882</v>
      </c>
      <c r="CN18" s="398">
        <f t="shared" si="48"/>
        <v>0.5356611495</v>
      </c>
      <c r="CO18" s="392">
        <v>8.0</v>
      </c>
      <c r="CP18" s="433">
        <f t="shared" si="49"/>
        <v>33.81377066</v>
      </c>
      <c r="CQ18" s="397">
        <f t="shared" si="50"/>
        <v>37.83127252</v>
      </c>
      <c r="CR18" s="398">
        <f t="shared" si="51"/>
        <v>-0.1758575575</v>
      </c>
      <c r="CS18" s="404">
        <f t="shared" si="52"/>
        <v>0.1376702365</v>
      </c>
      <c r="CT18" s="396">
        <v>6.855124</v>
      </c>
      <c r="CU18" s="396">
        <v>86.8771584</v>
      </c>
      <c r="CV18" s="405">
        <f t="shared" si="53"/>
        <v>46.8661412</v>
      </c>
      <c r="CW18" s="383" t="s">
        <v>167</v>
      </c>
      <c r="CX18" s="383" t="s">
        <v>153</v>
      </c>
      <c r="CY18" s="220" t="s">
        <v>132</v>
      </c>
      <c r="CZ18" s="432">
        <v>23659.0</v>
      </c>
      <c r="DA18" s="392">
        <v>33.81377065810051</v>
      </c>
      <c r="DB18" s="398">
        <f t="shared" si="54"/>
        <v>-0.2228092735</v>
      </c>
      <c r="DC18" s="396">
        <v>232.468645</v>
      </c>
      <c r="DD18" s="398">
        <f t="shared" si="55"/>
        <v>0.7545033857</v>
      </c>
      <c r="DE18" s="400">
        <v>232.468645</v>
      </c>
      <c r="DF18" s="398">
        <f t="shared" si="56"/>
        <v>1.062378497</v>
      </c>
      <c r="DG18" s="445">
        <f t="shared" si="57"/>
        <v>0.342815834</v>
      </c>
      <c r="DH18" s="400">
        <v>1846.48</v>
      </c>
      <c r="DI18" s="398">
        <f t="shared" si="58"/>
        <v>0.8753499154</v>
      </c>
      <c r="DJ18" s="411">
        <f t="shared" si="59"/>
        <v>0.8753499154</v>
      </c>
    </row>
    <row r="19">
      <c r="A19" s="428" t="s">
        <v>168</v>
      </c>
      <c r="B19" s="383" t="s">
        <v>134</v>
      </c>
      <c r="C19" s="383" t="s">
        <v>134</v>
      </c>
      <c r="D19" s="383" t="str">
        <f>Neces.!I33</f>
        <v>Leste</v>
      </c>
      <c r="E19" s="383">
        <v>653.251447882417</v>
      </c>
      <c r="F19" s="386">
        <f t="shared" si="1"/>
        <v>0.3111378256</v>
      </c>
      <c r="G19" s="385">
        <f t="shared" si="62"/>
        <v>12963.45465</v>
      </c>
      <c r="H19" s="385">
        <v>11579.0</v>
      </c>
      <c r="I19" s="383">
        <f t="shared" si="2"/>
        <v>4.063671054</v>
      </c>
      <c r="J19" s="386">
        <f t="shared" si="3"/>
        <v>0.3464864389</v>
      </c>
      <c r="K19" s="383">
        <v>0.074172892</v>
      </c>
      <c r="L19" s="386">
        <f t="shared" si="63"/>
        <v>-0.6718439609</v>
      </c>
      <c r="M19" s="383">
        <v>0.231971337</v>
      </c>
      <c r="N19" s="386">
        <f t="shared" si="5"/>
        <v>-0.7290701531</v>
      </c>
      <c r="O19" s="383">
        <v>0.9456188622182005</v>
      </c>
      <c r="P19" s="387">
        <v>0.0</v>
      </c>
      <c r="Q19" s="387">
        <f t="shared" si="6"/>
        <v>-0.2205145505</v>
      </c>
      <c r="R19" s="383">
        <v>2867.25969427412</v>
      </c>
      <c r="S19" s="386">
        <f t="shared" si="7"/>
        <v>1.599253882</v>
      </c>
      <c r="T19" s="383">
        <v>9.31859400639088</v>
      </c>
      <c r="U19" s="386">
        <f t="shared" si="8"/>
        <v>-0.2823286991</v>
      </c>
      <c r="V19" s="383">
        <v>7.19405820882632</v>
      </c>
      <c r="W19" s="386">
        <f t="shared" si="9"/>
        <v>-0.3030143057</v>
      </c>
      <c r="X19" s="383">
        <v>18.4385525520339</v>
      </c>
      <c r="Y19" s="383">
        <f t="shared" si="10"/>
        <v>81.56144745</v>
      </c>
      <c r="Z19" s="386">
        <f t="shared" si="11"/>
        <v>-0.1453154555</v>
      </c>
      <c r="AA19" s="395">
        <f t="shared" si="12"/>
        <v>0.02880857989</v>
      </c>
      <c r="AB19" s="429" t="s">
        <v>168</v>
      </c>
      <c r="AC19" s="429" t="s">
        <v>134</v>
      </c>
      <c r="AD19" s="430">
        <v>11579.0</v>
      </c>
      <c r="AE19" s="431" t="str">
        <f>Leitos!K33</f>
        <v>Leste</v>
      </c>
      <c r="AF19" s="383">
        <v>77.7269194230935</v>
      </c>
      <c r="AG19" s="392">
        <f t="shared" si="61"/>
        <v>78.01803978</v>
      </c>
      <c r="AH19" s="382">
        <f t="shared" si="13"/>
        <v>78.01803978</v>
      </c>
      <c r="AI19" s="383">
        <v>0.0</v>
      </c>
      <c r="AJ19" s="392">
        <f t="shared" si="14"/>
        <v>15.10026576</v>
      </c>
      <c r="AK19" s="382">
        <f t="shared" si="15"/>
        <v>15.10026576</v>
      </c>
      <c r="AL19" s="383">
        <v>0.0</v>
      </c>
      <c r="AM19" s="392">
        <f t="shared" si="16"/>
        <v>18.62366111</v>
      </c>
      <c r="AN19" s="382">
        <f t="shared" si="17"/>
        <v>18.62366111</v>
      </c>
      <c r="AO19" s="383">
        <v>94.999568183781</v>
      </c>
      <c r="AP19" s="392">
        <f t="shared" si="18"/>
        <v>137.9157607</v>
      </c>
      <c r="AQ19" s="382">
        <f t="shared" si="19"/>
        <v>137.9157607</v>
      </c>
      <c r="AR19" s="393">
        <f t="shared" si="20"/>
        <v>65.58548764</v>
      </c>
      <c r="AS19" s="383" t="s">
        <v>168</v>
      </c>
      <c r="AT19" s="383" t="s">
        <v>134</v>
      </c>
      <c r="AU19" s="383" t="str">
        <f>RH!I33</f>
        <v>Leste</v>
      </c>
      <c r="AV19" s="432">
        <v>6364.333333</v>
      </c>
      <c r="AW19" s="383">
        <v>100.0</v>
      </c>
      <c r="AX19" s="382">
        <f t="shared" si="21"/>
        <v>0.5453197569</v>
      </c>
      <c r="AY19" s="383">
        <v>100.0</v>
      </c>
      <c r="AZ19" s="382">
        <f t="shared" si="22"/>
        <v>0.5821825615</v>
      </c>
      <c r="BA19" s="383">
        <v>1.54590206408153</v>
      </c>
      <c r="BB19" s="382">
        <f t="shared" si="23"/>
        <v>-0.0006186742455</v>
      </c>
      <c r="BC19" s="383">
        <v>1.61067449693411</v>
      </c>
      <c r="BD19" s="382">
        <f t="shared" si="24"/>
        <v>0.2164116471</v>
      </c>
      <c r="BE19" s="383">
        <v>9.0</v>
      </c>
      <c r="BF19" s="383">
        <f t="shared" si="25"/>
        <v>1.414130833</v>
      </c>
      <c r="BG19" s="382">
        <f t="shared" si="26"/>
        <v>0.2166068627</v>
      </c>
      <c r="BH19" s="395">
        <f t="shared" si="27"/>
        <v>0.2536807857</v>
      </c>
      <c r="BI19" s="383" t="s">
        <v>168</v>
      </c>
      <c r="BJ19" s="383" t="s">
        <v>134</v>
      </c>
      <c r="BK19" s="383" t="str">
        <f>Equip.!J36</f>
        <v>Leste</v>
      </c>
      <c r="BL19" s="432">
        <v>11579.0</v>
      </c>
      <c r="BM19" s="392">
        <v>1.0</v>
      </c>
      <c r="BN19" s="396">
        <f t="shared" si="28"/>
        <v>8.63632438</v>
      </c>
      <c r="BO19" s="397">
        <f t="shared" si="29"/>
        <v>6.543448498</v>
      </c>
      <c r="BP19" s="398">
        <f t="shared" si="30"/>
        <v>1.173119203</v>
      </c>
      <c r="BQ19" s="396">
        <v>1.0</v>
      </c>
      <c r="BR19" s="396">
        <f t="shared" si="31"/>
        <v>8.63632438</v>
      </c>
      <c r="BS19" s="397">
        <f t="shared" si="32"/>
        <v>1.510026576</v>
      </c>
      <c r="BT19" s="398">
        <f t="shared" si="33"/>
        <v>-0.1138112586</v>
      </c>
      <c r="BU19" s="396">
        <v>0.0</v>
      </c>
      <c r="BV19" s="396">
        <f t="shared" si="34"/>
        <v>0</v>
      </c>
      <c r="BW19" s="397">
        <f t="shared" si="35"/>
        <v>7.04679069</v>
      </c>
      <c r="BX19" s="398">
        <f t="shared" si="36"/>
        <v>2.381580038</v>
      </c>
      <c r="BY19" s="396">
        <v>0.0</v>
      </c>
      <c r="BZ19" s="396">
        <f t="shared" si="37"/>
        <v>0</v>
      </c>
      <c r="CA19" s="397">
        <f t="shared" si="38"/>
        <v>6.543448498</v>
      </c>
      <c r="CB19" s="398">
        <f t="shared" si="39"/>
        <v>0.6337005918</v>
      </c>
      <c r="CC19" s="400">
        <v>1.0</v>
      </c>
      <c r="CD19" s="396">
        <f t="shared" si="40"/>
        <v>8.63632438</v>
      </c>
      <c r="CE19" s="397">
        <f t="shared" si="41"/>
        <v>1.510026576</v>
      </c>
      <c r="CF19" s="398">
        <f t="shared" si="42"/>
        <v>-0.1138112586</v>
      </c>
      <c r="CG19" s="392">
        <v>0.0</v>
      </c>
      <c r="CH19" s="396">
        <f t="shared" si="43"/>
        <v>0</v>
      </c>
      <c r="CI19" s="397">
        <f t="shared" si="44"/>
        <v>4.026737537</v>
      </c>
      <c r="CJ19" s="398">
        <f t="shared" si="45"/>
        <v>0.4561507608</v>
      </c>
      <c r="CK19" s="392">
        <v>0.0</v>
      </c>
      <c r="CL19" s="396">
        <f t="shared" si="46"/>
        <v>0</v>
      </c>
      <c r="CM19" s="397">
        <f t="shared" si="47"/>
        <v>8.053475074</v>
      </c>
      <c r="CN19" s="398">
        <f t="shared" si="48"/>
        <v>1.315580369</v>
      </c>
      <c r="CO19" s="392">
        <v>2.0</v>
      </c>
      <c r="CP19" s="433">
        <f t="shared" si="49"/>
        <v>17.27264876</v>
      </c>
      <c r="CQ19" s="397">
        <f t="shared" si="50"/>
        <v>58.38769429</v>
      </c>
      <c r="CR19" s="398">
        <f t="shared" si="51"/>
        <v>1.743814463</v>
      </c>
      <c r="CS19" s="404">
        <f t="shared" si="52"/>
        <v>1.054334347</v>
      </c>
      <c r="CT19" s="396">
        <v>1.638002</v>
      </c>
      <c r="CU19" s="396">
        <v>44.1482445</v>
      </c>
      <c r="CV19" s="405">
        <f t="shared" si="53"/>
        <v>22.89312325</v>
      </c>
      <c r="CW19" s="383" t="s">
        <v>168</v>
      </c>
      <c r="CX19" s="383" t="s">
        <v>134</v>
      </c>
      <c r="CY19" s="220" t="s">
        <v>135</v>
      </c>
      <c r="CZ19" s="432">
        <v>11579.0</v>
      </c>
      <c r="DA19" s="392">
        <v>34.545297521374906</v>
      </c>
      <c r="DB19" s="398">
        <f t="shared" si="54"/>
        <v>-0.1953231719</v>
      </c>
      <c r="DC19" s="396">
        <v>82.08224359</v>
      </c>
      <c r="DD19" s="398">
        <f t="shared" si="55"/>
        <v>-0.9051749117</v>
      </c>
      <c r="DE19" s="400">
        <v>74.30799806</v>
      </c>
      <c r="DF19" s="398">
        <f t="shared" si="56"/>
        <v>-0.7088935794</v>
      </c>
      <c r="DG19" s="450">
        <f t="shared" si="57"/>
        <v>-0.5011787087</v>
      </c>
      <c r="DH19" s="400">
        <v>1365.15</v>
      </c>
      <c r="DI19" s="398">
        <f t="shared" si="58"/>
        <v>0.1144057661</v>
      </c>
      <c r="DJ19" s="411">
        <f t="shared" si="59"/>
        <v>0.1144057661</v>
      </c>
    </row>
    <row r="20">
      <c r="A20" s="428" t="s">
        <v>169</v>
      </c>
      <c r="B20" s="383" t="s">
        <v>148</v>
      </c>
      <c r="C20" s="383" t="s">
        <v>148</v>
      </c>
      <c r="D20" s="383" t="str">
        <f>Neces.!I34</f>
        <v>Centro Sul</v>
      </c>
      <c r="E20" s="383">
        <v>585.120250127384</v>
      </c>
      <c r="F20" s="386">
        <f t="shared" si="1"/>
        <v>-0.3218232213</v>
      </c>
      <c r="G20" s="385">
        <f t="shared" si="62"/>
        <v>34272.15421</v>
      </c>
      <c r="H20" s="385">
        <v>30612.0</v>
      </c>
      <c r="I20" s="383">
        <f t="shared" si="2"/>
        <v>4.485891705</v>
      </c>
      <c r="J20" s="386">
        <f t="shared" si="3"/>
        <v>-0.6538618369</v>
      </c>
      <c r="K20" s="383">
        <v>0.078005572</v>
      </c>
      <c r="L20" s="386">
        <f t="shared" si="63"/>
        <v>-0.4453113746</v>
      </c>
      <c r="M20" s="383">
        <v>0.245017501</v>
      </c>
      <c r="N20" s="386">
        <f t="shared" si="5"/>
        <v>-0.1727920292</v>
      </c>
      <c r="O20" s="383">
        <v>0.9456188622182005</v>
      </c>
      <c r="P20" s="387">
        <v>0.0</v>
      </c>
      <c r="Q20" s="387">
        <f t="shared" si="6"/>
        <v>-0.2205145505</v>
      </c>
      <c r="R20" s="383">
        <v>1362.21089768718</v>
      </c>
      <c r="S20" s="386">
        <f t="shared" si="7"/>
        <v>-0.3289663804</v>
      </c>
      <c r="T20" s="383">
        <v>8.26146609172873</v>
      </c>
      <c r="U20" s="386">
        <f t="shared" si="8"/>
        <v>-0.7486675621</v>
      </c>
      <c r="V20" s="383">
        <v>7.94133019730825</v>
      </c>
      <c r="W20" s="386">
        <f t="shared" si="9"/>
        <v>0.4328082752</v>
      </c>
      <c r="X20" s="383">
        <v>21.7071736573893</v>
      </c>
      <c r="Y20" s="383">
        <f t="shared" si="10"/>
        <v>78.29282634</v>
      </c>
      <c r="Z20" s="386">
        <f t="shared" si="11"/>
        <v>-0.4839097178</v>
      </c>
      <c r="AA20" s="395">
        <f t="shared" si="12"/>
        <v>-0.3327446526</v>
      </c>
      <c r="AB20" s="429" t="s">
        <v>169</v>
      </c>
      <c r="AC20" s="429" t="s">
        <v>148</v>
      </c>
      <c r="AD20" s="430">
        <v>30612.0</v>
      </c>
      <c r="AE20" s="431" t="str">
        <f>Leitos!K34</f>
        <v>Centro Sul</v>
      </c>
      <c r="AF20" s="383">
        <v>62.0671632039723</v>
      </c>
      <c r="AG20" s="392">
        <f t="shared" si="61"/>
        <v>71.01496777</v>
      </c>
      <c r="AH20" s="382">
        <f t="shared" si="13"/>
        <v>71.01496777</v>
      </c>
      <c r="AI20" s="383">
        <v>0.0</v>
      </c>
      <c r="AJ20" s="392">
        <f t="shared" si="14"/>
        <v>12.66350824</v>
      </c>
      <c r="AK20" s="382">
        <f t="shared" si="15"/>
        <v>12.66350824</v>
      </c>
      <c r="AL20" s="383">
        <v>0.0</v>
      </c>
      <c r="AM20" s="392">
        <f t="shared" si="16"/>
        <v>18.37450215</v>
      </c>
      <c r="AN20" s="382">
        <f t="shared" si="17"/>
        <v>18.37450215</v>
      </c>
      <c r="AO20" s="383">
        <v>65.3338560041814</v>
      </c>
      <c r="AP20" s="392">
        <f t="shared" si="18"/>
        <v>157.9213969</v>
      </c>
      <c r="AQ20" s="382">
        <f t="shared" si="19"/>
        <v>157.9213969</v>
      </c>
      <c r="AR20" s="393">
        <f t="shared" si="20"/>
        <v>69.6244649</v>
      </c>
      <c r="AS20" s="383" t="s">
        <v>169</v>
      </c>
      <c r="AT20" s="383" t="s">
        <v>148</v>
      </c>
      <c r="AU20" s="383" t="str">
        <f>RH!I34</f>
        <v>Centro Sul</v>
      </c>
      <c r="AV20" s="432">
        <v>13489.0</v>
      </c>
      <c r="AW20" s="383">
        <v>84.5256762054096</v>
      </c>
      <c r="AX20" s="382">
        <f t="shared" si="21"/>
        <v>-1.098015357</v>
      </c>
      <c r="AY20" s="383">
        <v>56.3504508036064</v>
      </c>
      <c r="AZ20" s="382">
        <f t="shared" si="22"/>
        <v>-2.822932186</v>
      </c>
      <c r="BA20" s="383">
        <v>1.37119430288776</v>
      </c>
      <c r="BB20" s="382">
        <f t="shared" si="23"/>
        <v>-0.2316777097</v>
      </c>
      <c r="BC20" s="383">
        <v>0.94734091206063</v>
      </c>
      <c r="BD20" s="382">
        <f t="shared" si="24"/>
        <v>-0.8679935313</v>
      </c>
      <c r="BE20" s="383">
        <v>12.0</v>
      </c>
      <c r="BF20" s="383">
        <f t="shared" si="25"/>
        <v>0.8896137594</v>
      </c>
      <c r="BG20" s="382">
        <f t="shared" si="26"/>
        <v>-0.3177419224</v>
      </c>
      <c r="BH20" s="395">
        <f t="shared" si="27"/>
        <v>-0.8635718547</v>
      </c>
      <c r="BI20" s="383" t="s">
        <v>169</v>
      </c>
      <c r="BJ20" s="383" t="s">
        <v>148</v>
      </c>
      <c r="BK20" s="383" t="str">
        <f>Equip.!J37</f>
        <v>Centro Sul</v>
      </c>
      <c r="BL20" s="432">
        <v>30612.0</v>
      </c>
      <c r="BM20" s="392">
        <v>1.0</v>
      </c>
      <c r="BN20" s="396">
        <f t="shared" si="28"/>
        <v>3.2666928</v>
      </c>
      <c r="BO20" s="397">
        <f t="shared" si="29"/>
        <v>5.462689828</v>
      </c>
      <c r="BP20" s="398">
        <f t="shared" si="30"/>
        <v>-0.6230938434</v>
      </c>
      <c r="BQ20" s="396">
        <v>0.0</v>
      </c>
      <c r="BR20" s="396">
        <f t="shared" si="31"/>
        <v>0</v>
      </c>
      <c r="BS20" s="397">
        <f t="shared" si="32"/>
        <v>1.241520416</v>
      </c>
      <c r="BT20" s="398">
        <f t="shared" si="33"/>
        <v>-0.5163280963</v>
      </c>
      <c r="BU20" s="396">
        <v>0.0</v>
      </c>
      <c r="BV20" s="396">
        <f t="shared" si="34"/>
        <v>0</v>
      </c>
      <c r="BW20" s="397">
        <f t="shared" si="35"/>
        <v>2.234736748</v>
      </c>
      <c r="BX20" s="398">
        <f t="shared" si="36"/>
        <v>-0.4770555528</v>
      </c>
      <c r="BY20" s="396">
        <v>4.0</v>
      </c>
      <c r="BZ20" s="396">
        <f t="shared" si="37"/>
        <v>13.0667712</v>
      </c>
      <c r="CA20" s="397">
        <f t="shared" si="38"/>
        <v>1.738128582</v>
      </c>
      <c r="CB20" s="398">
        <f t="shared" si="39"/>
        <v>-0.9989380871</v>
      </c>
      <c r="CC20" s="400">
        <v>0.0</v>
      </c>
      <c r="CD20" s="396">
        <f t="shared" si="40"/>
        <v>0</v>
      </c>
      <c r="CE20" s="397">
        <f t="shared" si="41"/>
        <v>1.241520416</v>
      </c>
      <c r="CF20" s="398">
        <f t="shared" si="42"/>
        <v>-0.5163280963</v>
      </c>
      <c r="CG20" s="392">
        <v>0.0</v>
      </c>
      <c r="CH20" s="396">
        <f t="shared" si="43"/>
        <v>0</v>
      </c>
      <c r="CI20" s="397">
        <f t="shared" si="44"/>
        <v>2.483040831</v>
      </c>
      <c r="CJ20" s="398">
        <f t="shared" si="45"/>
        <v>-0.2653646112</v>
      </c>
      <c r="CK20" s="392">
        <v>0.0</v>
      </c>
      <c r="CL20" s="396">
        <f t="shared" si="46"/>
        <v>0</v>
      </c>
      <c r="CM20" s="397">
        <f t="shared" si="47"/>
        <v>6.952514327</v>
      </c>
      <c r="CN20" s="398">
        <f t="shared" si="48"/>
        <v>0.9027859184</v>
      </c>
      <c r="CO20" s="392">
        <v>10.0</v>
      </c>
      <c r="CP20" s="433">
        <f t="shared" si="49"/>
        <v>32.666928</v>
      </c>
      <c r="CQ20" s="397">
        <f t="shared" si="50"/>
        <v>40.22526146</v>
      </c>
      <c r="CR20" s="398">
        <f t="shared" si="51"/>
        <v>0.04770633102</v>
      </c>
      <c r="CS20" s="404">
        <f t="shared" si="52"/>
        <v>-0.2355368788</v>
      </c>
      <c r="CT20" s="396">
        <v>15.35039</v>
      </c>
      <c r="CU20" s="396">
        <v>33.495702</v>
      </c>
      <c r="CV20" s="405">
        <f t="shared" si="53"/>
        <v>24.423046</v>
      </c>
      <c r="CW20" s="383" t="s">
        <v>169</v>
      </c>
      <c r="CX20" s="383" t="s">
        <v>148</v>
      </c>
      <c r="CY20" s="220" t="s">
        <v>143</v>
      </c>
      <c r="CZ20" s="432">
        <v>30612.0</v>
      </c>
      <c r="DA20" s="392">
        <v>42.467006402717885</v>
      </c>
      <c r="DB20" s="398">
        <f t="shared" si="54"/>
        <v>0.1023239911</v>
      </c>
      <c r="DC20" s="396">
        <v>49.21377226</v>
      </c>
      <c r="DD20" s="398">
        <f t="shared" si="55"/>
        <v>-1.267914415</v>
      </c>
      <c r="DE20" s="400">
        <v>49.21377226</v>
      </c>
      <c r="DF20" s="398">
        <f t="shared" si="56"/>
        <v>-0.9899287314</v>
      </c>
      <c r="DG20" s="451">
        <f t="shared" si="57"/>
        <v>-0.513298791</v>
      </c>
      <c r="DH20" s="400">
        <v>1104.19</v>
      </c>
      <c r="DI20" s="398">
        <f t="shared" si="58"/>
        <v>-0.2981510768</v>
      </c>
      <c r="DJ20" s="411">
        <f t="shared" si="59"/>
        <v>-0.2981510768</v>
      </c>
    </row>
    <row r="21">
      <c r="A21" s="428" t="s">
        <v>170</v>
      </c>
      <c r="B21" s="383" t="s">
        <v>136</v>
      </c>
      <c r="C21" s="383" t="s">
        <v>136</v>
      </c>
      <c r="D21" s="383" t="str">
        <f>Neces.!I35</f>
        <v>Centro</v>
      </c>
      <c r="E21" s="383">
        <v>527.155759129568</v>
      </c>
      <c r="F21" s="386">
        <f t="shared" si="1"/>
        <v>-0.8603322467</v>
      </c>
      <c r="G21" s="385">
        <f t="shared" si="62"/>
        <v>15207.0649</v>
      </c>
      <c r="H21" s="385">
        <v>13583.0</v>
      </c>
      <c r="I21" s="383">
        <f t="shared" si="2"/>
        <v>4.132995701</v>
      </c>
      <c r="J21" s="386">
        <f t="shared" si="3"/>
        <v>0.1822386914</v>
      </c>
      <c r="K21" s="383">
        <v>0.078894134</v>
      </c>
      <c r="L21" s="386">
        <f t="shared" si="63"/>
        <v>-0.3927924459</v>
      </c>
      <c r="M21" s="383">
        <v>0.279703304</v>
      </c>
      <c r="N21" s="386">
        <f t="shared" si="5"/>
        <v>1.306183202</v>
      </c>
      <c r="O21" s="383">
        <v>0.9456188622182005</v>
      </c>
      <c r="P21" s="387">
        <v>0.0</v>
      </c>
      <c r="Q21" s="387">
        <f t="shared" si="6"/>
        <v>-0.2205145505</v>
      </c>
      <c r="R21" s="383">
        <v>1038.06228373702</v>
      </c>
      <c r="S21" s="386">
        <f t="shared" si="7"/>
        <v>-0.7442551915</v>
      </c>
      <c r="T21" s="383">
        <v>12.7291467275271</v>
      </c>
      <c r="U21" s="386">
        <f t="shared" si="8"/>
        <v>1.222194317</v>
      </c>
      <c r="V21" s="383">
        <v>6.56703231981153</v>
      </c>
      <c r="W21" s="386">
        <f t="shared" si="9"/>
        <v>-0.9204331506</v>
      </c>
      <c r="X21" s="383">
        <v>20.8569535448723</v>
      </c>
      <c r="Y21" s="383">
        <f t="shared" si="10"/>
        <v>79.14304646</v>
      </c>
      <c r="Z21" s="386">
        <f t="shared" si="11"/>
        <v>-0.3958359881</v>
      </c>
      <c r="AA21" s="395">
        <f t="shared" si="12"/>
        <v>-0.2055274744</v>
      </c>
      <c r="AB21" s="429" t="s">
        <v>170</v>
      </c>
      <c r="AC21" s="429" t="s">
        <v>136</v>
      </c>
      <c r="AD21" s="430">
        <v>13583.0</v>
      </c>
      <c r="AE21" s="431" t="str">
        <f>Leitos!K35</f>
        <v>Centro</v>
      </c>
      <c r="AF21" s="383">
        <v>29.4485754251638</v>
      </c>
      <c r="AG21" s="392">
        <f t="shared" si="61"/>
        <v>99.76794105</v>
      </c>
      <c r="AH21" s="382">
        <f t="shared" si="13"/>
        <v>99.76794105</v>
      </c>
      <c r="AI21" s="383">
        <v>0.0</v>
      </c>
      <c r="AJ21" s="392">
        <f t="shared" si="14"/>
        <v>19.78868252</v>
      </c>
      <c r="AK21" s="382">
        <f t="shared" si="15"/>
        <v>19.78868252</v>
      </c>
      <c r="AL21" s="383">
        <v>0.0</v>
      </c>
      <c r="AM21" s="392">
        <f t="shared" si="16"/>
        <v>22.17065357</v>
      </c>
      <c r="AN21" s="382">
        <f t="shared" si="17"/>
        <v>22.17065357</v>
      </c>
      <c r="AO21" s="383">
        <v>132.518589413237</v>
      </c>
      <c r="AP21" s="392">
        <f t="shared" si="18"/>
        <v>171.5935295</v>
      </c>
      <c r="AQ21" s="382">
        <f t="shared" si="19"/>
        <v>171.5935295</v>
      </c>
      <c r="AR21" s="393">
        <f t="shared" si="20"/>
        <v>82.04057963</v>
      </c>
      <c r="AS21" s="383" t="s">
        <v>170</v>
      </c>
      <c r="AT21" s="383" t="s">
        <v>136</v>
      </c>
      <c r="AU21" s="383" t="str">
        <f>RH!I35</f>
        <v>Centro</v>
      </c>
      <c r="AV21" s="432">
        <v>6415.0</v>
      </c>
      <c r="AW21" s="383">
        <v>100.0</v>
      </c>
      <c r="AX21" s="382">
        <f t="shared" si="21"/>
        <v>0.5453197569</v>
      </c>
      <c r="AY21" s="383">
        <v>100.0</v>
      </c>
      <c r="AZ21" s="382">
        <f t="shared" si="22"/>
        <v>0.5821825615</v>
      </c>
      <c r="BA21" s="383">
        <v>0.977324596922624</v>
      </c>
      <c r="BB21" s="382">
        <f t="shared" si="23"/>
        <v>-0.7525884793</v>
      </c>
      <c r="BC21" s="383">
        <v>1.22027534418023</v>
      </c>
      <c r="BD21" s="382">
        <f t="shared" si="24"/>
        <v>-0.4218054921</v>
      </c>
      <c r="BE21" s="383">
        <v>7.0</v>
      </c>
      <c r="BF21" s="383">
        <f t="shared" si="25"/>
        <v>1.091192518</v>
      </c>
      <c r="BG21" s="382">
        <f t="shared" si="26"/>
        <v>-0.1123847093</v>
      </c>
      <c r="BH21" s="395">
        <f t="shared" si="27"/>
        <v>-0.1962744548</v>
      </c>
      <c r="BI21" s="383" t="s">
        <v>170</v>
      </c>
      <c r="BJ21" s="383" t="s">
        <v>136</v>
      </c>
      <c r="BK21" s="383" t="str">
        <f>Equip.!J38</f>
        <v>Centro</v>
      </c>
      <c r="BL21" s="432">
        <v>13583.0</v>
      </c>
      <c r="BM21" s="392">
        <v>1.0</v>
      </c>
      <c r="BN21" s="396">
        <f t="shared" si="28"/>
        <v>7.362143856</v>
      </c>
      <c r="BO21" s="397">
        <f t="shared" si="29"/>
        <v>4.763942089</v>
      </c>
      <c r="BP21" s="398">
        <f t="shared" si="30"/>
        <v>-1.784407504</v>
      </c>
      <c r="BQ21" s="396">
        <v>1.0</v>
      </c>
      <c r="BR21" s="396">
        <f t="shared" si="31"/>
        <v>7.362143856</v>
      </c>
      <c r="BS21" s="397">
        <f t="shared" si="32"/>
        <v>1.099371251</v>
      </c>
      <c r="BT21" s="398">
        <f t="shared" si="33"/>
        <v>-0.7294235125</v>
      </c>
      <c r="BU21" s="396">
        <v>0.0</v>
      </c>
      <c r="BV21" s="396">
        <f t="shared" si="34"/>
        <v>0</v>
      </c>
      <c r="BW21" s="397">
        <f t="shared" si="35"/>
        <v>2.473585315</v>
      </c>
      <c r="BX21" s="398">
        <f t="shared" si="36"/>
        <v>-0.3351658268</v>
      </c>
      <c r="BY21" s="396">
        <v>2.0</v>
      </c>
      <c r="BZ21" s="396">
        <f t="shared" si="37"/>
        <v>14.72428771</v>
      </c>
      <c r="CA21" s="397">
        <f t="shared" si="38"/>
        <v>3.664570838</v>
      </c>
      <c r="CB21" s="398">
        <f t="shared" si="39"/>
        <v>-0.3444168078</v>
      </c>
      <c r="CC21" s="400">
        <v>1.0</v>
      </c>
      <c r="CD21" s="396">
        <f t="shared" si="40"/>
        <v>7.362143856</v>
      </c>
      <c r="CE21" s="397">
        <f t="shared" si="41"/>
        <v>1.099371251</v>
      </c>
      <c r="CF21" s="398">
        <f t="shared" si="42"/>
        <v>-0.7294235125</v>
      </c>
      <c r="CG21" s="392">
        <v>0.0</v>
      </c>
      <c r="CH21" s="396">
        <f t="shared" si="43"/>
        <v>0</v>
      </c>
      <c r="CI21" s="397">
        <f t="shared" si="44"/>
        <v>1.465828335</v>
      </c>
      <c r="CJ21" s="398">
        <f t="shared" si="45"/>
        <v>-0.7408041516</v>
      </c>
      <c r="CK21" s="392">
        <v>0.0</v>
      </c>
      <c r="CL21" s="396">
        <f t="shared" si="46"/>
        <v>0</v>
      </c>
      <c r="CM21" s="397">
        <f t="shared" si="47"/>
        <v>1.649056877</v>
      </c>
      <c r="CN21" s="398">
        <f t="shared" si="48"/>
        <v>-1.085693517</v>
      </c>
      <c r="CO21" s="392">
        <v>4.0</v>
      </c>
      <c r="CP21" s="433">
        <f t="shared" si="49"/>
        <v>29.44857543</v>
      </c>
      <c r="CQ21" s="397">
        <f t="shared" si="50"/>
        <v>22.90356773</v>
      </c>
      <c r="CR21" s="398">
        <f t="shared" si="51"/>
        <v>-1.569888948</v>
      </c>
      <c r="CS21" s="404">
        <f t="shared" si="52"/>
        <v>-0.9508957239</v>
      </c>
      <c r="CT21" s="396">
        <v>3.048649</v>
      </c>
      <c r="CU21" s="396">
        <v>11.669958</v>
      </c>
      <c r="CV21" s="405">
        <f t="shared" si="53"/>
        <v>7.3593035</v>
      </c>
      <c r="CW21" s="383" t="s">
        <v>170</v>
      </c>
      <c r="CX21" s="383" t="s">
        <v>136</v>
      </c>
      <c r="CY21" s="220" t="s">
        <v>138</v>
      </c>
      <c r="CZ21" s="432">
        <v>13583.0</v>
      </c>
      <c r="DA21" s="392">
        <v>29.448575425163806</v>
      </c>
      <c r="DB21" s="398">
        <f t="shared" si="54"/>
        <v>-0.3868253964</v>
      </c>
      <c r="DC21" s="396">
        <v>178.4494223</v>
      </c>
      <c r="DD21" s="398">
        <f t="shared" si="55"/>
        <v>0.1583422254</v>
      </c>
      <c r="DE21" s="400">
        <v>178.4494223</v>
      </c>
      <c r="DF21" s="398">
        <f t="shared" si="56"/>
        <v>0.4574066372</v>
      </c>
      <c r="DG21" s="445">
        <f t="shared" si="57"/>
        <v>-0.03947548255</v>
      </c>
      <c r="DH21" s="400">
        <v>1296.19</v>
      </c>
      <c r="DI21" s="398">
        <f t="shared" si="58"/>
        <v>0.00538553353</v>
      </c>
      <c r="DJ21" s="411">
        <f t="shared" si="59"/>
        <v>0.00538553353</v>
      </c>
    </row>
    <row r="22">
      <c r="A22" s="428" t="s">
        <v>136</v>
      </c>
      <c r="B22" s="383" t="s">
        <v>136</v>
      </c>
      <c r="C22" s="383" t="s">
        <v>136</v>
      </c>
      <c r="D22" s="383" t="str">
        <f>Neces.!I36</f>
        <v>Centro</v>
      </c>
      <c r="E22" s="383">
        <v>601.517210540864</v>
      </c>
      <c r="F22" s="386">
        <f t="shared" si="1"/>
        <v>-0.1694901115</v>
      </c>
      <c r="G22" s="385">
        <f t="shared" si="62"/>
        <v>1005482.219</v>
      </c>
      <c r="H22" s="385">
        <v>898100.0</v>
      </c>
      <c r="I22" s="383">
        <f t="shared" si="2"/>
        <v>5.953324696</v>
      </c>
      <c r="J22" s="386">
        <f t="shared" si="3"/>
        <v>-4.1305844</v>
      </c>
      <c r="K22" s="383">
        <v>0.073849784</v>
      </c>
      <c r="L22" s="386">
        <f t="shared" si="63"/>
        <v>-0.6909414308</v>
      </c>
      <c r="M22" s="383">
        <v>0.241999607</v>
      </c>
      <c r="N22" s="386">
        <f t="shared" si="5"/>
        <v>-0.3014726446</v>
      </c>
      <c r="O22" s="383">
        <v>0.9456188622182005</v>
      </c>
      <c r="P22" s="387">
        <v>0.0</v>
      </c>
      <c r="Q22" s="387">
        <f t="shared" si="6"/>
        <v>-0.2205145505</v>
      </c>
      <c r="R22" s="383">
        <v>908.139405411424</v>
      </c>
      <c r="S22" s="386">
        <f t="shared" si="7"/>
        <v>-0.9107082175</v>
      </c>
      <c r="T22" s="383">
        <v>10.1469769513417</v>
      </c>
      <c r="U22" s="386">
        <f t="shared" si="8"/>
        <v>0.08310215871</v>
      </c>
      <c r="V22" s="383">
        <v>6.65471551052221</v>
      </c>
      <c r="W22" s="386">
        <f t="shared" si="9"/>
        <v>-0.8340934072</v>
      </c>
      <c r="X22" s="383">
        <v>30.5337935641911</v>
      </c>
      <c r="Y22" s="383">
        <f t="shared" si="10"/>
        <v>69.46620644</v>
      </c>
      <c r="Z22" s="386">
        <f t="shared" si="11"/>
        <v>-1.398253338</v>
      </c>
      <c r="AA22" s="395">
        <f t="shared" si="12"/>
        <v>-0.858746498</v>
      </c>
      <c r="AB22" s="429" t="s">
        <v>136</v>
      </c>
      <c r="AC22" s="429" t="s">
        <v>136</v>
      </c>
      <c r="AD22" s="430">
        <v>898100.0</v>
      </c>
      <c r="AE22" s="431" t="str">
        <f>Leitos!K36</f>
        <v>Centro</v>
      </c>
      <c r="AF22" s="383">
        <v>117.804253423895</v>
      </c>
      <c r="AG22" s="392">
        <f t="shared" si="61"/>
        <v>99.76794105</v>
      </c>
      <c r="AH22" s="382">
        <f t="shared" si="13"/>
        <v>99.76794105</v>
      </c>
      <c r="AI22" s="383">
        <v>24.050773855918</v>
      </c>
      <c r="AJ22" s="392">
        <f t="shared" si="14"/>
        <v>19.78868252</v>
      </c>
      <c r="AK22" s="382">
        <f t="shared" si="15"/>
        <v>19.78868252</v>
      </c>
      <c r="AL22" s="383">
        <v>26.9457744126489</v>
      </c>
      <c r="AM22" s="392">
        <f t="shared" si="16"/>
        <v>22.17065357</v>
      </c>
      <c r="AN22" s="382">
        <f t="shared" si="17"/>
        <v>22.17065357</v>
      </c>
      <c r="AO22" s="383">
        <v>191.070036744238</v>
      </c>
      <c r="AP22" s="392">
        <f t="shared" si="18"/>
        <v>171.5935295</v>
      </c>
      <c r="AQ22" s="382">
        <f t="shared" si="19"/>
        <v>171.5935295</v>
      </c>
      <c r="AR22" s="393">
        <f t="shared" si="20"/>
        <v>82.04057963</v>
      </c>
      <c r="AS22" s="383" t="s">
        <v>136</v>
      </c>
      <c r="AT22" s="383" t="s">
        <v>136</v>
      </c>
      <c r="AU22" s="383" t="str">
        <f>RH!I36</f>
        <v>Centro</v>
      </c>
      <c r="AV22" s="432">
        <v>406647.0</v>
      </c>
      <c r="AW22" s="383">
        <v>93.7312103329251</v>
      </c>
      <c r="AX22" s="382">
        <f t="shared" si="21"/>
        <v>-0.1204102822</v>
      </c>
      <c r="AY22" s="383">
        <v>67.993541921835</v>
      </c>
      <c r="AZ22" s="382">
        <f t="shared" si="22"/>
        <v>-1.91465107</v>
      </c>
      <c r="BA22" s="383">
        <v>5.0155049549048</v>
      </c>
      <c r="BB22" s="382">
        <f t="shared" si="23"/>
        <v>4.588090447</v>
      </c>
      <c r="BC22" s="383">
        <v>2.75751586682997</v>
      </c>
      <c r="BD22" s="382">
        <f t="shared" si="24"/>
        <v>2.091246193</v>
      </c>
      <c r="BE22" s="383">
        <v>519.0</v>
      </c>
      <c r="BF22" s="383">
        <f t="shared" si="25"/>
        <v>1.27629123</v>
      </c>
      <c r="BG22" s="382">
        <f t="shared" si="26"/>
        <v>0.07618355143</v>
      </c>
      <c r="BH22" s="395">
        <f t="shared" si="27"/>
        <v>1.795872184</v>
      </c>
      <c r="BI22" s="383" t="s">
        <v>136</v>
      </c>
      <c r="BJ22" s="383" t="s">
        <v>136</v>
      </c>
      <c r="BK22" s="383" t="str">
        <f>Equip.!J39</f>
        <v>Centro</v>
      </c>
      <c r="BL22" s="432">
        <v>898100.0</v>
      </c>
      <c r="BM22" s="392">
        <v>44.0</v>
      </c>
      <c r="BN22" s="396">
        <f t="shared" si="28"/>
        <v>4.899231711</v>
      </c>
      <c r="BO22" s="397">
        <f t="shared" si="29"/>
        <v>4.763942089</v>
      </c>
      <c r="BP22" s="398">
        <f t="shared" si="30"/>
        <v>-1.784407504</v>
      </c>
      <c r="BQ22" s="396">
        <v>7.0</v>
      </c>
      <c r="BR22" s="396">
        <f t="shared" si="31"/>
        <v>0.7794232268</v>
      </c>
      <c r="BS22" s="397">
        <f t="shared" si="32"/>
        <v>1.099371251</v>
      </c>
      <c r="BT22" s="398">
        <f t="shared" si="33"/>
        <v>-0.7294235125</v>
      </c>
      <c r="BU22" s="396">
        <v>23.0</v>
      </c>
      <c r="BV22" s="396">
        <f t="shared" si="34"/>
        <v>2.560962031</v>
      </c>
      <c r="BW22" s="397">
        <f t="shared" si="35"/>
        <v>2.473585315</v>
      </c>
      <c r="BX22" s="398">
        <f t="shared" si="36"/>
        <v>-0.3351658268</v>
      </c>
      <c r="BY22" s="396">
        <v>33.0</v>
      </c>
      <c r="BZ22" s="396">
        <f t="shared" si="37"/>
        <v>3.674423784</v>
      </c>
      <c r="CA22" s="397">
        <f t="shared" si="38"/>
        <v>3.664570838</v>
      </c>
      <c r="CB22" s="398">
        <f t="shared" si="39"/>
        <v>-0.3444168078</v>
      </c>
      <c r="CC22" s="400">
        <v>7.0</v>
      </c>
      <c r="CD22" s="396">
        <f t="shared" si="40"/>
        <v>0.7794232268</v>
      </c>
      <c r="CE22" s="397">
        <f t="shared" si="41"/>
        <v>1.099371251</v>
      </c>
      <c r="CF22" s="398">
        <f t="shared" si="42"/>
        <v>-0.7294235125</v>
      </c>
      <c r="CG22" s="392">
        <v>12.0</v>
      </c>
      <c r="CH22" s="396">
        <f t="shared" si="43"/>
        <v>1.336154103</v>
      </c>
      <c r="CI22" s="397">
        <f t="shared" si="44"/>
        <v>1.465828335</v>
      </c>
      <c r="CJ22" s="398">
        <f t="shared" si="45"/>
        <v>-0.7408041516</v>
      </c>
      <c r="CK22" s="392">
        <v>14.0</v>
      </c>
      <c r="CL22" s="396">
        <f t="shared" si="46"/>
        <v>1.558846454</v>
      </c>
      <c r="CM22" s="397">
        <f t="shared" si="47"/>
        <v>1.649056877</v>
      </c>
      <c r="CN22" s="398">
        <f t="shared" si="48"/>
        <v>-1.085693517</v>
      </c>
      <c r="CO22" s="392">
        <v>186.0</v>
      </c>
      <c r="CP22" s="433">
        <f t="shared" si="49"/>
        <v>20.7103886</v>
      </c>
      <c r="CQ22" s="397">
        <f t="shared" si="50"/>
        <v>22.90356773</v>
      </c>
      <c r="CR22" s="398">
        <f t="shared" si="51"/>
        <v>-1.569888948</v>
      </c>
      <c r="CS22" s="404">
        <f t="shared" si="52"/>
        <v>-0.9508957239</v>
      </c>
      <c r="CT22" s="396">
        <v>3.048649</v>
      </c>
      <c r="CU22" s="396">
        <v>11.669958</v>
      </c>
      <c r="CV22" s="405">
        <f t="shared" si="53"/>
        <v>7.3593035</v>
      </c>
      <c r="CW22" s="383" t="s">
        <v>136</v>
      </c>
      <c r="CX22" s="383" t="s">
        <v>136</v>
      </c>
      <c r="CY22" s="220" t="s">
        <v>138</v>
      </c>
      <c r="CZ22" s="432">
        <v>898100.0</v>
      </c>
      <c r="DA22" s="392">
        <v>27.502505288943325</v>
      </c>
      <c r="DB22" s="398">
        <f t="shared" si="54"/>
        <v>-0.4599462676</v>
      </c>
      <c r="DC22" s="396">
        <v>0.0</v>
      </c>
      <c r="DD22" s="398">
        <f t="shared" si="55"/>
        <v>-1.811042178</v>
      </c>
      <c r="DE22" s="400">
        <v>0.0</v>
      </c>
      <c r="DF22" s="398">
        <f t="shared" si="56"/>
        <v>-1.54108341</v>
      </c>
      <c r="DG22" s="451">
        <f t="shared" si="57"/>
        <v>-1.068004531</v>
      </c>
      <c r="DH22" s="400">
        <v>846.91</v>
      </c>
      <c r="DI22" s="398">
        <f t="shared" si="58"/>
        <v>-0.7048901347</v>
      </c>
      <c r="DJ22" s="411">
        <f t="shared" si="59"/>
        <v>-0.7048901347</v>
      </c>
    </row>
    <row r="23">
      <c r="A23" s="428" t="s">
        <v>171</v>
      </c>
      <c r="B23" s="383" t="s">
        <v>153</v>
      </c>
      <c r="C23" s="383" t="s">
        <v>136</v>
      </c>
      <c r="D23" s="383" t="str">
        <f>Neces.!I37</f>
        <v>Baixo Pantanal</v>
      </c>
      <c r="E23" s="383">
        <v>541.129743815917</v>
      </c>
      <c r="F23" s="386">
        <f t="shared" si="1"/>
        <v>-0.7305093716</v>
      </c>
      <c r="G23" s="385">
        <f t="shared" si="62"/>
        <v>5638.134346</v>
      </c>
      <c r="H23" s="385">
        <v>5036.0</v>
      </c>
      <c r="I23" s="383">
        <f t="shared" si="2"/>
        <v>3.702085721</v>
      </c>
      <c r="J23" s="386">
        <f t="shared" si="3"/>
        <v>1.2031742</v>
      </c>
      <c r="K23" s="383">
        <v>0.076725522</v>
      </c>
      <c r="L23" s="386">
        <f t="shared" si="63"/>
        <v>-0.5209694095</v>
      </c>
      <c r="M23" s="383">
        <v>0.262279294</v>
      </c>
      <c r="N23" s="386">
        <f t="shared" si="5"/>
        <v>0.563237184</v>
      </c>
      <c r="O23" s="383">
        <v>0.9456188622182005</v>
      </c>
      <c r="P23" s="387">
        <v>0.0</v>
      </c>
      <c r="Q23" s="387">
        <f t="shared" si="6"/>
        <v>-0.2205145505</v>
      </c>
      <c r="R23" s="383">
        <v>1667.99046862589</v>
      </c>
      <c r="S23" s="386">
        <f t="shared" si="7"/>
        <v>0.06278860172</v>
      </c>
      <c r="T23" s="383">
        <v>11.1397934868944</v>
      </c>
      <c r="U23" s="386">
        <f t="shared" si="8"/>
        <v>0.5210708548</v>
      </c>
      <c r="V23" s="383">
        <v>7.10881652104845</v>
      </c>
      <c r="W23" s="386">
        <f t="shared" si="9"/>
        <v>-0.3869499538</v>
      </c>
      <c r="X23" s="383">
        <v>5.02382843526608</v>
      </c>
      <c r="Y23" s="383">
        <f t="shared" si="10"/>
        <v>94.97617156</v>
      </c>
      <c r="Z23" s="386">
        <f t="shared" si="11"/>
        <v>1.244306795</v>
      </c>
      <c r="AA23" s="395">
        <f t="shared" si="12"/>
        <v>0.07175499771</v>
      </c>
      <c r="AB23" s="429" t="s">
        <v>171</v>
      </c>
      <c r="AC23" s="429" t="s">
        <v>153</v>
      </c>
      <c r="AD23" s="430">
        <v>5036.0</v>
      </c>
      <c r="AE23" s="431" t="str">
        <f>Leitos!K37</f>
        <v>Baixo Pantanal</v>
      </c>
      <c r="AF23" s="383">
        <v>0.0</v>
      </c>
      <c r="AG23" s="392">
        <f t="shared" si="61"/>
        <v>29.3690142</v>
      </c>
      <c r="AH23" s="382">
        <f t="shared" si="13"/>
        <v>29.3690142</v>
      </c>
      <c r="AI23" s="383">
        <v>0.0</v>
      </c>
      <c r="AJ23" s="392">
        <f t="shared" si="14"/>
        <v>0</v>
      </c>
      <c r="AK23" s="382">
        <f t="shared" si="15"/>
        <v>0</v>
      </c>
      <c r="AL23" s="383">
        <v>0.0</v>
      </c>
      <c r="AM23" s="392">
        <f t="shared" si="16"/>
        <v>4.977799016</v>
      </c>
      <c r="AN23" s="382">
        <f t="shared" si="17"/>
        <v>4.977799016</v>
      </c>
      <c r="AO23" s="383">
        <v>277.998411437649</v>
      </c>
      <c r="AP23" s="392">
        <f t="shared" si="18"/>
        <v>159.7873484</v>
      </c>
      <c r="AQ23" s="382">
        <f t="shared" si="19"/>
        <v>159.7873484</v>
      </c>
      <c r="AR23" s="393">
        <f t="shared" si="20"/>
        <v>55.30334707</v>
      </c>
      <c r="AS23" s="383" t="s">
        <v>171</v>
      </c>
      <c r="AT23" s="383" t="s">
        <v>153</v>
      </c>
      <c r="AU23" s="383" t="str">
        <f>RH!I37</f>
        <v>Baixo Pantanal</v>
      </c>
      <c r="AV23" s="432">
        <v>1847.5</v>
      </c>
      <c r="AW23" s="383">
        <v>100.0</v>
      </c>
      <c r="AX23" s="382">
        <f t="shared" si="21"/>
        <v>0.5453197569</v>
      </c>
      <c r="AY23" s="383">
        <v>100.0</v>
      </c>
      <c r="AZ23" s="382">
        <f t="shared" si="22"/>
        <v>0.5821825615</v>
      </c>
      <c r="BA23" s="383">
        <v>1.82684670373312</v>
      </c>
      <c r="BB23" s="382">
        <f t="shared" si="23"/>
        <v>0.3709435105</v>
      </c>
      <c r="BC23" s="383">
        <v>1.43963463065925</v>
      </c>
      <c r="BD23" s="382">
        <f t="shared" si="24"/>
        <v>-0.06320108611</v>
      </c>
      <c r="BE23" s="383">
        <v>1.0</v>
      </c>
      <c r="BF23" s="383">
        <f t="shared" si="25"/>
        <v>0.5412719892</v>
      </c>
      <c r="BG23" s="382">
        <f t="shared" si="26"/>
        <v>-0.6726131191</v>
      </c>
      <c r="BH23" s="395">
        <f t="shared" si="27"/>
        <v>0.1923436229</v>
      </c>
      <c r="BI23" s="383" t="s">
        <v>171</v>
      </c>
      <c r="BJ23" s="383" t="s">
        <v>153</v>
      </c>
      <c r="BK23" s="383" t="str">
        <f>Equip.!J40</f>
        <v>Baixo Pantanal</v>
      </c>
      <c r="BL23" s="432">
        <v>5036.0</v>
      </c>
      <c r="BM23" s="392">
        <v>1.0</v>
      </c>
      <c r="BN23" s="396">
        <f t="shared" si="28"/>
        <v>19.85702939</v>
      </c>
      <c r="BO23" s="397">
        <f t="shared" si="29"/>
        <v>5.475578918</v>
      </c>
      <c r="BP23" s="398">
        <f t="shared" si="30"/>
        <v>-0.6016722703</v>
      </c>
      <c r="BQ23" s="396">
        <v>0.0</v>
      </c>
      <c r="BR23" s="396">
        <f t="shared" si="31"/>
        <v>0</v>
      </c>
      <c r="BS23" s="397">
        <f t="shared" si="32"/>
        <v>2.98667941</v>
      </c>
      <c r="BT23" s="398">
        <f t="shared" si="33"/>
        <v>2.09983489</v>
      </c>
      <c r="BU23" s="396">
        <v>1.0</v>
      </c>
      <c r="BV23" s="396">
        <f t="shared" si="34"/>
        <v>19.85702939</v>
      </c>
      <c r="BW23" s="397">
        <f t="shared" si="35"/>
        <v>2.488899508</v>
      </c>
      <c r="BX23" s="398">
        <f t="shared" si="36"/>
        <v>-0.3260683194</v>
      </c>
      <c r="BY23" s="396">
        <v>0.0</v>
      </c>
      <c r="BZ23" s="396">
        <f t="shared" si="37"/>
        <v>0</v>
      </c>
      <c r="CA23" s="397">
        <f t="shared" si="38"/>
        <v>3.484459311</v>
      </c>
      <c r="CB23" s="398">
        <f t="shared" si="39"/>
        <v>-0.4056108696</v>
      </c>
      <c r="CC23" s="400">
        <v>0.0</v>
      </c>
      <c r="CD23" s="396">
        <f t="shared" si="40"/>
        <v>0</v>
      </c>
      <c r="CE23" s="397">
        <f t="shared" si="41"/>
        <v>2.98667941</v>
      </c>
      <c r="CF23" s="398">
        <f t="shared" si="42"/>
        <v>2.09983489</v>
      </c>
      <c r="CG23" s="392">
        <v>0.0</v>
      </c>
      <c r="CH23" s="396">
        <f t="shared" si="43"/>
        <v>0</v>
      </c>
      <c r="CI23" s="397">
        <f t="shared" si="44"/>
        <v>1.991119607</v>
      </c>
      <c r="CJ23" s="398">
        <f t="shared" si="45"/>
        <v>-0.495285893</v>
      </c>
      <c r="CK23" s="392">
        <v>0.0</v>
      </c>
      <c r="CL23" s="396">
        <f t="shared" si="46"/>
        <v>0</v>
      </c>
      <c r="CM23" s="397">
        <f t="shared" si="47"/>
        <v>5.97335882</v>
      </c>
      <c r="CN23" s="398">
        <f t="shared" si="48"/>
        <v>0.5356611495</v>
      </c>
      <c r="CO23" s="392">
        <v>4.0</v>
      </c>
      <c r="CP23" s="433">
        <f t="shared" si="49"/>
        <v>79.42811755</v>
      </c>
      <c r="CQ23" s="397">
        <f t="shared" si="50"/>
        <v>37.83127252</v>
      </c>
      <c r="CR23" s="398">
        <f t="shared" si="51"/>
        <v>-0.1758575575</v>
      </c>
      <c r="CS23" s="404">
        <f t="shared" si="52"/>
        <v>0.1376702365</v>
      </c>
      <c r="CT23" s="396">
        <v>6.855124</v>
      </c>
      <c r="CU23" s="396">
        <v>86.8771584</v>
      </c>
      <c r="CV23" s="405">
        <f t="shared" si="53"/>
        <v>46.8661412</v>
      </c>
      <c r="CW23" s="383" t="s">
        <v>171</v>
      </c>
      <c r="CX23" s="383" t="s">
        <v>153</v>
      </c>
      <c r="CY23" s="220" t="s">
        <v>132</v>
      </c>
      <c r="CZ23" s="432">
        <v>5036.0</v>
      </c>
      <c r="DA23" s="392">
        <v>39.714058776806986</v>
      </c>
      <c r="DB23" s="398">
        <f t="shared" si="54"/>
        <v>-0.001114176438</v>
      </c>
      <c r="DC23" s="396">
        <v>315.4845179</v>
      </c>
      <c r="DD23" s="398">
        <f t="shared" si="55"/>
        <v>1.670674272</v>
      </c>
      <c r="DE23" s="400">
        <v>315.4845179</v>
      </c>
      <c r="DF23" s="398">
        <f t="shared" si="56"/>
        <v>1.992089525</v>
      </c>
      <c r="DG23" s="452">
        <f t="shared" si="57"/>
        <v>0.9151338609</v>
      </c>
      <c r="DH23" s="400">
        <v>1265.2</v>
      </c>
      <c r="DI23" s="398">
        <f t="shared" si="58"/>
        <v>-0.04360717249</v>
      </c>
      <c r="DJ23" s="411">
        <f t="shared" si="59"/>
        <v>-0.04360717249</v>
      </c>
    </row>
    <row r="24">
      <c r="A24" s="428" t="s">
        <v>172</v>
      </c>
      <c r="B24" s="383" t="s">
        <v>159</v>
      </c>
      <c r="C24" s="383" t="s">
        <v>134</v>
      </c>
      <c r="D24" s="383" t="str">
        <f>Neces.!I38</f>
        <v>Noroeste</v>
      </c>
      <c r="E24" s="383">
        <v>586.98830235083</v>
      </c>
      <c r="F24" s="386">
        <f t="shared" si="1"/>
        <v>-0.3044684069</v>
      </c>
      <c r="G24" s="385">
        <v>21013.0</v>
      </c>
      <c r="H24" s="385">
        <v>20988.0</v>
      </c>
      <c r="I24" s="383">
        <f t="shared" si="2"/>
        <v>4.321971056</v>
      </c>
      <c r="J24" s="386">
        <f t="shared" si="3"/>
        <v>-0.2654920628</v>
      </c>
      <c r="K24" s="383">
        <v>0.1022617</v>
      </c>
      <c r="L24" s="386">
        <f t="shared" si="63"/>
        <v>0.9883599492</v>
      </c>
      <c r="M24" s="383">
        <v>0.28819885</v>
      </c>
      <c r="N24" s="386">
        <f t="shared" si="5"/>
        <v>1.66842657</v>
      </c>
      <c r="O24" s="387">
        <v>0.009920891980175206</v>
      </c>
      <c r="P24" s="387">
        <v>0.9356979702380253</v>
      </c>
      <c r="Q24" s="387">
        <f t="shared" si="6"/>
        <v>1.12608916</v>
      </c>
      <c r="R24" s="383">
        <v>1529.44539736993</v>
      </c>
      <c r="S24" s="386">
        <f t="shared" si="7"/>
        <v>-0.1147109014</v>
      </c>
      <c r="T24" s="383">
        <v>14.1842957880694</v>
      </c>
      <c r="U24" s="386">
        <f t="shared" si="8"/>
        <v>1.86411527</v>
      </c>
      <c r="V24" s="383">
        <v>6.44177625309701</v>
      </c>
      <c r="W24" s="386">
        <f t="shared" si="9"/>
        <v>-1.043770093</v>
      </c>
      <c r="X24" s="383">
        <v>20.4688393367639</v>
      </c>
      <c r="Y24" s="383">
        <f t="shared" si="10"/>
        <v>79.53116066</v>
      </c>
      <c r="Z24" s="386">
        <f t="shared" si="11"/>
        <v>-0.3556314982</v>
      </c>
      <c r="AA24" s="395">
        <f t="shared" si="12"/>
        <v>0.3974366152</v>
      </c>
      <c r="AB24" s="429" t="s">
        <v>172</v>
      </c>
      <c r="AC24" s="429" t="s">
        <v>159</v>
      </c>
      <c r="AD24" s="430">
        <v>20988.0</v>
      </c>
      <c r="AE24" s="431" t="str">
        <f>Leitos!K38</f>
        <v>Noroeste</v>
      </c>
      <c r="AF24" s="383">
        <v>128.644939965695</v>
      </c>
      <c r="AG24" s="392">
        <f t="shared" si="61"/>
        <v>75.9826361</v>
      </c>
      <c r="AH24" s="382">
        <f t="shared" si="13"/>
        <v>75.9826361</v>
      </c>
      <c r="AI24" s="383">
        <v>0.0</v>
      </c>
      <c r="AJ24" s="392">
        <f t="shared" si="14"/>
        <v>0</v>
      </c>
      <c r="AK24" s="382">
        <f t="shared" si="15"/>
        <v>0</v>
      </c>
      <c r="AL24" s="383">
        <v>0.0</v>
      </c>
      <c r="AM24" s="392">
        <f t="shared" si="16"/>
        <v>12.45616985</v>
      </c>
      <c r="AN24" s="382">
        <f t="shared" si="17"/>
        <v>12.45616985</v>
      </c>
      <c r="AO24" s="383">
        <v>161.997331808653</v>
      </c>
      <c r="AP24" s="392">
        <f t="shared" si="18"/>
        <v>186.2197393</v>
      </c>
      <c r="AQ24" s="382">
        <f t="shared" si="19"/>
        <v>186.2197393</v>
      </c>
      <c r="AR24" s="393">
        <f t="shared" si="20"/>
        <v>74.79929996</v>
      </c>
      <c r="AS24" s="383" t="s">
        <v>172</v>
      </c>
      <c r="AT24" s="383" t="s">
        <v>159</v>
      </c>
      <c r="AU24" s="383" t="str">
        <f>RH!I38</f>
        <v>Noroeste</v>
      </c>
      <c r="AV24" s="432">
        <v>11937.0</v>
      </c>
      <c r="AW24" s="383">
        <v>90.4088050314465</v>
      </c>
      <c r="AX24" s="382">
        <f t="shared" si="21"/>
        <v>-0.4732415508</v>
      </c>
      <c r="AY24" s="383">
        <v>100.0</v>
      </c>
      <c r="AZ24" s="382">
        <f t="shared" si="22"/>
        <v>0.5821825615</v>
      </c>
      <c r="BA24" s="383">
        <v>1.46988755479322</v>
      </c>
      <c r="BB24" s="382">
        <f t="shared" si="23"/>
        <v>-0.1011513528</v>
      </c>
      <c r="BC24" s="383">
        <v>1.49609300552697</v>
      </c>
      <c r="BD24" s="382">
        <f t="shared" si="24"/>
        <v>0.02909599559</v>
      </c>
      <c r="BE24" s="383">
        <v>3.0</v>
      </c>
      <c r="BF24" s="383">
        <f t="shared" si="25"/>
        <v>0.251319427</v>
      </c>
      <c r="BG24" s="382">
        <f t="shared" si="26"/>
        <v>-0.9680006423</v>
      </c>
      <c r="BH24" s="395">
        <f t="shared" si="27"/>
        <v>-0.1548467254</v>
      </c>
      <c r="BI24" s="383" t="s">
        <v>172</v>
      </c>
      <c r="BJ24" s="383" t="s">
        <v>159</v>
      </c>
      <c r="BK24" s="383" t="str">
        <f>Equip.!J41</f>
        <v>Noroeste</v>
      </c>
      <c r="BL24" s="432">
        <v>20988.0</v>
      </c>
      <c r="BM24" s="392">
        <v>2.0</v>
      </c>
      <c r="BN24" s="396">
        <f t="shared" si="28"/>
        <v>9.529254812</v>
      </c>
      <c r="BO24" s="397">
        <f t="shared" si="29"/>
        <v>6.850893419</v>
      </c>
      <c r="BP24" s="398">
        <f t="shared" si="30"/>
        <v>1.684090425</v>
      </c>
      <c r="BQ24" s="396">
        <v>0.0</v>
      </c>
      <c r="BR24" s="396">
        <f t="shared" si="31"/>
        <v>0</v>
      </c>
      <c r="BS24" s="397">
        <f t="shared" si="32"/>
        <v>1.868425478</v>
      </c>
      <c r="BT24" s="398">
        <f t="shared" si="33"/>
        <v>0.4234635358</v>
      </c>
      <c r="BU24" s="396">
        <v>0.0</v>
      </c>
      <c r="BV24" s="396">
        <f t="shared" si="34"/>
        <v>0</v>
      </c>
      <c r="BW24" s="397">
        <f t="shared" si="35"/>
        <v>3.114042463</v>
      </c>
      <c r="BX24" s="398">
        <f t="shared" si="36"/>
        <v>0.04530239298</v>
      </c>
      <c r="BY24" s="396">
        <v>5.0</v>
      </c>
      <c r="BZ24" s="396">
        <f t="shared" si="37"/>
        <v>23.82313703</v>
      </c>
      <c r="CA24" s="397">
        <f t="shared" si="38"/>
        <v>8.719318897</v>
      </c>
      <c r="CB24" s="398">
        <f t="shared" si="39"/>
        <v>1.372966704</v>
      </c>
      <c r="CC24" s="400">
        <v>0.0</v>
      </c>
      <c r="CD24" s="396">
        <f t="shared" si="40"/>
        <v>0</v>
      </c>
      <c r="CE24" s="397">
        <f t="shared" si="41"/>
        <v>1.868425478</v>
      </c>
      <c r="CF24" s="398">
        <f t="shared" si="42"/>
        <v>0.4234635358</v>
      </c>
      <c r="CG24" s="392">
        <v>0.0</v>
      </c>
      <c r="CH24" s="396">
        <f t="shared" si="43"/>
        <v>0</v>
      </c>
      <c r="CI24" s="397">
        <f t="shared" si="44"/>
        <v>7.473701911</v>
      </c>
      <c r="CJ24" s="398">
        <f t="shared" si="45"/>
        <v>2.067243</v>
      </c>
      <c r="CK24" s="392">
        <v>0.0</v>
      </c>
      <c r="CL24" s="396">
        <f t="shared" si="46"/>
        <v>0</v>
      </c>
      <c r="CM24" s="397">
        <f t="shared" si="47"/>
        <v>4.359659448</v>
      </c>
      <c r="CN24" s="398">
        <f t="shared" si="48"/>
        <v>-0.06937962724</v>
      </c>
      <c r="CO24" s="392">
        <v>16.0</v>
      </c>
      <c r="CP24" s="433">
        <f t="shared" si="49"/>
        <v>76.2340385</v>
      </c>
      <c r="CQ24" s="397">
        <f t="shared" si="50"/>
        <v>39.85974353</v>
      </c>
      <c r="CR24" s="398">
        <f t="shared" si="51"/>
        <v>0.01357225048</v>
      </c>
      <c r="CS24" s="404">
        <f t="shared" si="52"/>
        <v>0.7672157455</v>
      </c>
      <c r="CT24" s="396">
        <v>5.191489</v>
      </c>
      <c r="CU24" s="396">
        <v>54.4871795</v>
      </c>
      <c r="CV24" s="405">
        <f t="shared" si="53"/>
        <v>29.83933425</v>
      </c>
      <c r="CW24" s="383" t="s">
        <v>172</v>
      </c>
      <c r="CX24" s="383" t="s">
        <v>159</v>
      </c>
      <c r="CY24" s="220" t="s">
        <v>149</v>
      </c>
      <c r="CZ24" s="432">
        <v>20988.0</v>
      </c>
      <c r="DA24" s="392">
        <v>100.05717552887364</v>
      </c>
      <c r="DB24" s="398">
        <f t="shared" si="54"/>
        <v>2.266194277</v>
      </c>
      <c r="DC24" s="396">
        <v>148.6859982</v>
      </c>
      <c r="DD24" s="398">
        <f t="shared" si="55"/>
        <v>-0.1701296881</v>
      </c>
      <c r="DE24" s="400">
        <v>145.9162951</v>
      </c>
      <c r="DF24" s="398">
        <f t="shared" si="56"/>
        <v>0.09306177079</v>
      </c>
      <c r="DG24" s="453">
        <f t="shared" si="57"/>
        <v>1.113830159</v>
      </c>
      <c r="DH24" s="400">
        <v>917.22</v>
      </c>
      <c r="DI24" s="398">
        <f t="shared" si="58"/>
        <v>-0.5937356604</v>
      </c>
      <c r="DJ24" s="411">
        <f t="shared" si="59"/>
        <v>-0.5937356604</v>
      </c>
    </row>
    <row r="25">
      <c r="A25" s="428" t="s">
        <v>173</v>
      </c>
      <c r="B25" s="383" t="s">
        <v>136</v>
      </c>
      <c r="C25" s="383" t="s">
        <v>136</v>
      </c>
      <c r="D25" s="383" t="str">
        <f>Neces.!I39</f>
        <v>Noroeste</v>
      </c>
      <c r="E25" s="383">
        <v>619.185433302063</v>
      </c>
      <c r="F25" s="386">
        <f t="shared" si="1"/>
        <v>-0.005346559857</v>
      </c>
      <c r="G25" s="385">
        <f t="shared" ref="G25:G40" si="64">H25*(1+$I$82)^12</f>
        <v>34698.70885</v>
      </c>
      <c r="H25" s="385">
        <v>30993.0</v>
      </c>
      <c r="I25" s="383">
        <f t="shared" si="2"/>
        <v>4.491263616</v>
      </c>
      <c r="J25" s="386">
        <f t="shared" si="3"/>
        <v>-0.6665892639</v>
      </c>
      <c r="K25" s="383">
        <v>0.078010575</v>
      </c>
      <c r="L25" s="386">
        <f t="shared" si="63"/>
        <v>-0.4450156697</v>
      </c>
      <c r="M25" s="383">
        <v>0.245002403</v>
      </c>
      <c r="N25" s="386">
        <f t="shared" si="5"/>
        <v>-0.173435796</v>
      </c>
      <c r="O25" s="383">
        <v>0.9456188622182005</v>
      </c>
      <c r="P25" s="387">
        <v>0.0</v>
      </c>
      <c r="Q25" s="387">
        <f t="shared" si="6"/>
        <v>-0.2205145505</v>
      </c>
      <c r="R25" s="383">
        <v>1710.06356273997</v>
      </c>
      <c r="S25" s="386">
        <f t="shared" si="7"/>
        <v>0.1166913009</v>
      </c>
      <c r="T25" s="383">
        <v>4.63330429451812</v>
      </c>
      <c r="U25" s="386">
        <f t="shared" si="8"/>
        <v>-2.349186122</v>
      </c>
      <c r="V25" s="383">
        <v>7.90178427386829</v>
      </c>
      <c r="W25" s="386">
        <f t="shared" si="9"/>
        <v>0.3938682588</v>
      </c>
      <c r="X25" s="383">
        <v>25.8639047526861</v>
      </c>
      <c r="Y25" s="383">
        <f t="shared" si="10"/>
        <v>74.13609525</v>
      </c>
      <c r="Z25" s="386">
        <f t="shared" si="11"/>
        <v>-0.9145026967</v>
      </c>
      <c r="AA25" s="395">
        <f t="shared" si="12"/>
        <v>-0.3512233277</v>
      </c>
      <c r="AB25" s="429" t="s">
        <v>173</v>
      </c>
      <c r="AC25" s="429" t="s">
        <v>136</v>
      </c>
      <c r="AD25" s="430">
        <v>30993.0</v>
      </c>
      <c r="AE25" s="431" t="str">
        <f>Leitos!K39</f>
        <v>Noroeste</v>
      </c>
      <c r="AF25" s="383">
        <v>0.0</v>
      </c>
      <c r="AG25" s="392">
        <f t="shared" si="61"/>
        <v>75.9826361</v>
      </c>
      <c r="AH25" s="382">
        <f t="shared" si="13"/>
        <v>75.9826361</v>
      </c>
      <c r="AI25" s="383">
        <v>0.0</v>
      </c>
      <c r="AJ25" s="392">
        <f t="shared" si="14"/>
        <v>0</v>
      </c>
      <c r="AK25" s="382">
        <f t="shared" si="15"/>
        <v>0</v>
      </c>
      <c r="AL25" s="383">
        <v>0.0</v>
      </c>
      <c r="AM25" s="392">
        <f t="shared" si="16"/>
        <v>12.45616985</v>
      </c>
      <c r="AN25" s="382">
        <f t="shared" si="17"/>
        <v>12.45616985</v>
      </c>
      <c r="AO25" s="383">
        <v>161.326751201884</v>
      </c>
      <c r="AP25" s="392">
        <f t="shared" si="18"/>
        <v>186.2197393</v>
      </c>
      <c r="AQ25" s="382">
        <f t="shared" si="19"/>
        <v>186.2197393</v>
      </c>
      <c r="AR25" s="393">
        <f t="shared" si="20"/>
        <v>74.79929996</v>
      </c>
      <c r="AS25" s="383" t="s">
        <v>173</v>
      </c>
      <c r="AT25" s="383" t="s">
        <v>136</v>
      </c>
      <c r="AU25" s="383" t="str">
        <f>RH!I39</f>
        <v>Noroeste</v>
      </c>
      <c r="AV25" s="432">
        <v>16245.0</v>
      </c>
      <c r="AW25" s="383">
        <v>68.6445326364018</v>
      </c>
      <c r="AX25" s="382">
        <f t="shared" si="21"/>
        <v>-2.784553731</v>
      </c>
      <c r="AY25" s="383">
        <v>77.9208208305101</v>
      </c>
      <c r="AZ25" s="382">
        <f t="shared" si="22"/>
        <v>-1.140220991</v>
      </c>
      <c r="BA25" s="383">
        <v>1.66811860742748</v>
      </c>
      <c r="BB25" s="382">
        <f t="shared" si="23"/>
        <v>0.1610183156</v>
      </c>
      <c r="BC25" s="383">
        <v>1.45274739457297</v>
      </c>
      <c r="BD25" s="382">
        <f t="shared" si="24"/>
        <v>-0.04176458807</v>
      </c>
      <c r="BE25" s="383">
        <v>13.0</v>
      </c>
      <c r="BF25" s="383">
        <f t="shared" si="25"/>
        <v>0.8002462296</v>
      </c>
      <c r="BG25" s="382">
        <f t="shared" si="26"/>
        <v>-0.408784585</v>
      </c>
      <c r="BH25" s="395">
        <f t="shared" si="27"/>
        <v>-0.6760351855</v>
      </c>
      <c r="BI25" s="383" t="s">
        <v>173</v>
      </c>
      <c r="BJ25" s="383" t="s">
        <v>136</v>
      </c>
      <c r="BK25" s="383" t="str">
        <f>Equip.!J42</f>
        <v>Noroeste</v>
      </c>
      <c r="BL25" s="432">
        <v>30993.0</v>
      </c>
      <c r="BM25" s="392">
        <v>1.0</v>
      </c>
      <c r="BN25" s="396">
        <f t="shared" si="28"/>
        <v>3.226535024</v>
      </c>
      <c r="BO25" s="397">
        <f t="shared" si="29"/>
        <v>6.850893419</v>
      </c>
      <c r="BP25" s="398">
        <f t="shared" si="30"/>
        <v>1.684090425</v>
      </c>
      <c r="BQ25" s="396">
        <v>2.0</v>
      </c>
      <c r="BR25" s="396">
        <f t="shared" si="31"/>
        <v>6.453070048</v>
      </c>
      <c r="BS25" s="397">
        <f t="shared" si="32"/>
        <v>1.868425478</v>
      </c>
      <c r="BT25" s="398">
        <f t="shared" si="33"/>
        <v>0.4234635358</v>
      </c>
      <c r="BU25" s="396">
        <v>0.0</v>
      </c>
      <c r="BV25" s="396">
        <f t="shared" si="34"/>
        <v>0</v>
      </c>
      <c r="BW25" s="397">
        <f t="shared" si="35"/>
        <v>3.114042463</v>
      </c>
      <c r="BX25" s="398">
        <f t="shared" si="36"/>
        <v>0.04530239298</v>
      </c>
      <c r="BY25" s="396">
        <v>1.0</v>
      </c>
      <c r="BZ25" s="396">
        <f t="shared" si="37"/>
        <v>3.226535024</v>
      </c>
      <c r="CA25" s="397">
        <f t="shared" si="38"/>
        <v>8.719318897</v>
      </c>
      <c r="CB25" s="398">
        <f t="shared" si="39"/>
        <v>1.372966704</v>
      </c>
      <c r="CC25" s="400">
        <v>2.0</v>
      </c>
      <c r="CD25" s="396">
        <f t="shared" si="40"/>
        <v>6.453070048</v>
      </c>
      <c r="CE25" s="397">
        <f t="shared" si="41"/>
        <v>1.868425478</v>
      </c>
      <c r="CF25" s="398">
        <f t="shared" si="42"/>
        <v>0.4234635358</v>
      </c>
      <c r="CG25" s="392">
        <v>0.0</v>
      </c>
      <c r="CH25" s="396">
        <f t="shared" si="43"/>
        <v>0</v>
      </c>
      <c r="CI25" s="397">
        <f t="shared" si="44"/>
        <v>7.473701911</v>
      </c>
      <c r="CJ25" s="398">
        <f t="shared" si="45"/>
        <v>2.067243</v>
      </c>
      <c r="CK25" s="392">
        <v>0.0</v>
      </c>
      <c r="CL25" s="396">
        <f t="shared" si="46"/>
        <v>0</v>
      </c>
      <c r="CM25" s="397">
        <f t="shared" si="47"/>
        <v>4.359659448</v>
      </c>
      <c r="CN25" s="398">
        <f t="shared" si="48"/>
        <v>-0.06937962724</v>
      </c>
      <c r="CO25" s="392">
        <v>8.0</v>
      </c>
      <c r="CP25" s="433">
        <f t="shared" si="49"/>
        <v>25.81228019</v>
      </c>
      <c r="CQ25" s="397">
        <f t="shared" si="50"/>
        <v>39.85974353</v>
      </c>
      <c r="CR25" s="398">
        <f t="shared" si="51"/>
        <v>0.01357225048</v>
      </c>
      <c r="CS25" s="404">
        <f t="shared" si="52"/>
        <v>0.7672157455</v>
      </c>
      <c r="CT25" s="396">
        <v>5.191489</v>
      </c>
      <c r="CU25" s="396">
        <v>54.4871795</v>
      </c>
      <c r="CV25" s="405">
        <f t="shared" si="53"/>
        <v>29.83933425</v>
      </c>
      <c r="CW25" s="383" t="s">
        <v>173</v>
      </c>
      <c r="CX25" s="383" t="s">
        <v>136</v>
      </c>
      <c r="CY25" s="220" t="s">
        <v>149</v>
      </c>
      <c r="CZ25" s="432">
        <v>30993.0</v>
      </c>
      <c r="DA25" s="392">
        <v>38.71842028845223</v>
      </c>
      <c r="DB25" s="398">
        <f t="shared" si="54"/>
        <v>-0.03852390405</v>
      </c>
      <c r="DC25" s="396">
        <v>267.4513878</v>
      </c>
      <c r="DD25" s="398">
        <f t="shared" si="55"/>
        <v>1.140576185</v>
      </c>
      <c r="DE25" s="400">
        <v>267.4513878</v>
      </c>
      <c r="DF25" s="398">
        <f t="shared" si="56"/>
        <v>1.454157089</v>
      </c>
      <c r="DG25" s="445">
        <f t="shared" si="57"/>
        <v>0.6294213665</v>
      </c>
      <c r="DH25" s="400">
        <v>2079.87</v>
      </c>
      <c r="DI25" s="398">
        <f t="shared" si="58"/>
        <v>1.244320798</v>
      </c>
      <c r="DJ25" s="411">
        <f t="shared" si="59"/>
        <v>1.244320798</v>
      </c>
    </row>
    <row r="26">
      <c r="A26" s="428" t="s">
        <v>174</v>
      </c>
      <c r="B26" s="383" t="s">
        <v>136</v>
      </c>
      <c r="C26" s="383" t="s">
        <v>136</v>
      </c>
      <c r="D26" s="383" t="str">
        <f>Neces.!I40</f>
        <v>Centro</v>
      </c>
      <c r="E26" s="383">
        <v>401.388528374255</v>
      </c>
      <c r="F26" s="386">
        <f t="shared" si="1"/>
        <v>-2.028750837</v>
      </c>
      <c r="G26" s="385">
        <f t="shared" si="64"/>
        <v>5354.88415</v>
      </c>
      <c r="H26" s="385">
        <v>4783.0</v>
      </c>
      <c r="I26" s="383">
        <f t="shared" si="2"/>
        <v>3.679700381</v>
      </c>
      <c r="J26" s="386">
        <f t="shared" si="3"/>
        <v>1.256210774</v>
      </c>
      <c r="K26" s="383">
        <v>0.10154827</v>
      </c>
      <c r="L26" s="386">
        <f t="shared" si="63"/>
        <v>0.9461922903</v>
      </c>
      <c r="M26" s="383">
        <v>0.303961749</v>
      </c>
      <c r="N26" s="386">
        <f t="shared" si="5"/>
        <v>2.340544128</v>
      </c>
      <c r="O26" s="383">
        <v>0.9456188622182005</v>
      </c>
      <c r="P26" s="387">
        <v>0.0</v>
      </c>
      <c r="Q26" s="387">
        <f t="shared" si="6"/>
        <v>-0.2205145505</v>
      </c>
      <c r="R26" s="383">
        <v>710.850930378424</v>
      </c>
      <c r="S26" s="386">
        <f t="shared" si="7"/>
        <v>-1.163467886</v>
      </c>
      <c r="T26" s="383">
        <v>14.2170186075685</v>
      </c>
      <c r="U26" s="386">
        <f t="shared" si="8"/>
        <v>1.878550535</v>
      </c>
      <c r="V26" s="383">
        <v>5.79134434455363</v>
      </c>
      <c r="W26" s="386">
        <f t="shared" si="9"/>
        <v>-1.68423634</v>
      </c>
      <c r="X26" s="383">
        <v>7.79845285385741</v>
      </c>
      <c r="Y26" s="383">
        <f t="shared" si="10"/>
        <v>92.20154715</v>
      </c>
      <c r="Z26" s="386">
        <f t="shared" si="11"/>
        <v>0.9568853171</v>
      </c>
      <c r="AA26" s="395">
        <f t="shared" si="12"/>
        <v>-0.006500905437</v>
      </c>
      <c r="AB26" s="429" t="s">
        <v>174</v>
      </c>
      <c r="AC26" s="429" t="s">
        <v>136</v>
      </c>
      <c r="AD26" s="430">
        <v>4783.0</v>
      </c>
      <c r="AE26" s="431" t="str">
        <f>Leitos!K40</f>
        <v>Centro</v>
      </c>
      <c r="AF26" s="383">
        <v>0.0</v>
      </c>
      <c r="AG26" s="392">
        <f t="shared" si="61"/>
        <v>99.76794105</v>
      </c>
      <c r="AH26" s="382">
        <f t="shared" si="13"/>
        <v>99.76794105</v>
      </c>
      <c r="AI26" s="383">
        <v>0.0</v>
      </c>
      <c r="AJ26" s="392">
        <f t="shared" si="14"/>
        <v>19.78868252</v>
      </c>
      <c r="AK26" s="382">
        <f t="shared" si="15"/>
        <v>19.78868252</v>
      </c>
      <c r="AL26" s="383">
        <v>0.0</v>
      </c>
      <c r="AM26" s="392">
        <f t="shared" si="16"/>
        <v>22.17065357</v>
      </c>
      <c r="AN26" s="382">
        <f t="shared" si="17"/>
        <v>22.17065357</v>
      </c>
      <c r="AO26" s="383">
        <v>0.0</v>
      </c>
      <c r="AP26" s="392">
        <f t="shared" si="18"/>
        <v>171.5935295</v>
      </c>
      <c r="AQ26" s="382">
        <f t="shared" si="19"/>
        <v>171.5935295</v>
      </c>
      <c r="AR26" s="393">
        <f t="shared" si="20"/>
        <v>82.04057963</v>
      </c>
      <c r="AS26" s="383" t="s">
        <v>174</v>
      </c>
      <c r="AT26" s="383" t="s">
        <v>136</v>
      </c>
      <c r="AU26" s="383" t="str">
        <f>RH!I40</f>
        <v>Centro</v>
      </c>
      <c r="AV26" s="432">
        <v>2533.0</v>
      </c>
      <c r="AW26" s="383">
        <v>100.0</v>
      </c>
      <c r="AX26" s="382">
        <f t="shared" si="21"/>
        <v>0.5453197569</v>
      </c>
      <c r="AY26" s="383">
        <v>100.0</v>
      </c>
      <c r="AZ26" s="382">
        <f t="shared" si="22"/>
        <v>0.5821825615</v>
      </c>
      <c r="BA26" s="383">
        <v>1.77712732594606</v>
      </c>
      <c r="BB26" s="382">
        <f t="shared" si="23"/>
        <v>0.3051873507</v>
      </c>
      <c r="BC26" s="383">
        <v>1.46351662136734</v>
      </c>
      <c r="BD26" s="382">
        <f t="shared" si="24"/>
        <v>-0.02415926012</v>
      </c>
      <c r="BE26" s="383">
        <v>8.0</v>
      </c>
      <c r="BF26" s="383">
        <f t="shared" si="25"/>
        <v>3.158310304</v>
      </c>
      <c r="BG26" s="382">
        <f t="shared" si="26"/>
        <v>1.993479776</v>
      </c>
      <c r="BH26" s="395">
        <f t="shared" si="27"/>
        <v>0.4509386123</v>
      </c>
      <c r="BI26" s="383" t="s">
        <v>174</v>
      </c>
      <c r="BJ26" s="383" t="s">
        <v>136</v>
      </c>
      <c r="BK26" s="383" t="str">
        <f>Equip.!J43</f>
        <v>Centro</v>
      </c>
      <c r="BL26" s="432">
        <v>4783.0</v>
      </c>
      <c r="BM26" s="392">
        <v>0.0</v>
      </c>
      <c r="BN26" s="396">
        <f t="shared" si="28"/>
        <v>0</v>
      </c>
      <c r="BO26" s="397">
        <f t="shared" si="29"/>
        <v>4.763942089</v>
      </c>
      <c r="BP26" s="398">
        <f t="shared" si="30"/>
        <v>-1.784407504</v>
      </c>
      <c r="BQ26" s="396">
        <v>1.0</v>
      </c>
      <c r="BR26" s="396">
        <f t="shared" si="31"/>
        <v>20.90738031</v>
      </c>
      <c r="BS26" s="397">
        <f t="shared" si="32"/>
        <v>1.099371251</v>
      </c>
      <c r="BT26" s="398">
        <f t="shared" si="33"/>
        <v>-0.7294235125</v>
      </c>
      <c r="BU26" s="396">
        <v>0.0</v>
      </c>
      <c r="BV26" s="396">
        <f t="shared" si="34"/>
        <v>0</v>
      </c>
      <c r="BW26" s="397">
        <f t="shared" si="35"/>
        <v>2.473585315</v>
      </c>
      <c r="BX26" s="398">
        <f t="shared" si="36"/>
        <v>-0.3351658268</v>
      </c>
      <c r="BY26" s="396">
        <v>0.0</v>
      </c>
      <c r="BZ26" s="396">
        <f t="shared" si="37"/>
        <v>0</v>
      </c>
      <c r="CA26" s="397">
        <f t="shared" si="38"/>
        <v>3.664570838</v>
      </c>
      <c r="CB26" s="398">
        <f t="shared" si="39"/>
        <v>-0.3444168078</v>
      </c>
      <c r="CC26" s="400">
        <v>1.0</v>
      </c>
      <c r="CD26" s="396">
        <f t="shared" si="40"/>
        <v>20.90738031</v>
      </c>
      <c r="CE26" s="397">
        <f t="shared" si="41"/>
        <v>1.099371251</v>
      </c>
      <c r="CF26" s="398">
        <f t="shared" si="42"/>
        <v>-0.7294235125</v>
      </c>
      <c r="CG26" s="392">
        <v>0.0</v>
      </c>
      <c r="CH26" s="396">
        <f t="shared" si="43"/>
        <v>0</v>
      </c>
      <c r="CI26" s="397">
        <f t="shared" si="44"/>
        <v>1.465828335</v>
      </c>
      <c r="CJ26" s="398">
        <f t="shared" si="45"/>
        <v>-0.7408041516</v>
      </c>
      <c r="CK26" s="392">
        <v>0.0</v>
      </c>
      <c r="CL26" s="396">
        <f t="shared" si="46"/>
        <v>0</v>
      </c>
      <c r="CM26" s="397">
        <f t="shared" si="47"/>
        <v>1.649056877</v>
      </c>
      <c r="CN26" s="398">
        <f t="shared" si="48"/>
        <v>-1.085693517</v>
      </c>
      <c r="CO26" s="392">
        <v>0.0</v>
      </c>
      <c r="CP26" s="433">
        <f t="shared" si="49"/>
        <v>0</v>
      </c>
      <c r="CQ26" s="397">
        <f t="shared" si="50"/>
        <v>22.90356773</v>
      </c>
      <c r="CR26" s="398">
        <f t="shared" si="51"/>
        <v>-1.569888948</v>
      </c>
      <c r="CS26" s="404">
        <f t="shared" si="52"/>
        <v>-0.9508957239</v>
      </c>
      <c r="CT26" s="396">
        <v>3.048649</v>
      </c>
      <c r="CU26" s="396">
        <v>11.669958</v>
      </c>
      <c r="CV26" s="405">
        <f t="shared" si="53"/>
        <v>7.3593035</v>
      </c>
      <c r="CW26" s="383" t="s">
        <v>174</v>
      </c>
      <c r="CX26" s="383" t="s">
        <v>136</v>
      </c>
      <c r="CY26" s="220" t="s">
        <v>138</v>
      </c>
      <c r="CZ26" s="432">
        <v>4783.0</v>
      </c>
      <c r="DA26" s="392">
        <v>0.0</v>
      </c>
      <c r="DB26" s="398">
        <f t="shared" si="54"/>
        <v>-1.493314547</v>
      </c>
      <c r="DC26" s="396">
        <v>148.5667698</v>
      </c>
      <c r="DD26" s="398">
        <f t="shared" si="55"/>
        <v>-0.1714455038</v>
      </c>
      <c r="DE26" s="400">
        <v>148.5667698</v>
      </c>
      <c r="DF26" s="398">
        <f t="shared" si="56"/>
        <v>0.1227449563</v>
      </c>
      <c r="DG26" s="454">
        <f t="shared" si="57"/>
        <v>-0.7588324103</v>
      </c>
      <c r="DH26" s="400">
        <v>1281.2</v>
      </c>
      <c r="DI26" s="398">
        <f t="shared" si="58"/>
        <v>-0.01831245496</v>
      </c>
      <c r="DJ26" s="411">
        <f t="shared" si="59"/>
        <v>-0.01831245496</v>
      </c>
    </row>
    <row r="27">
      <c r="A27" s="428" t="s">
        <v>175</v>
      </c>
      <c r="B27" s="383" t="s">
        <v>145</v>
      </c>
      <c r="C27" s="383" t="s">
        <v>148</v>
      </c>
      <c r="D27" s="383" t="str">
        <f>Neces.!I41</f>
        <v>Sul Fronteira</v>
      </c>
      <c r="E27" s="383">
        <v>779.954264318376</v>
      </c>
      <c r="F27" s="386">
        <f t="shared" si="1"/>
        <v>1.488248312</v>
      </c>
      <c r="G27" s="385">
        <f t="shared" si="64"/>
        <v>15997.47849</v>
      </c>
      <c r="H27" s="385">
        <v>14289.0</v>
      </c>
      <c r="I27" s="383">
        <f t="shared" si="2"/>
        <v>4.155001836</v>
      </c>
      <c r="J27" s="386">
        <f t="shared" si="3"/>
        <v>0.1301005505</v>
      </c>
      <c r="K27" s="383">
        <v>0.077986383</v>
      </c>
      <c r="L27" s="386">
        <f t="shared" si="63"/>
        <v>-0.4464455507</v>
      </c>
      <c r="M27" s="383">
        <v>0.245031291</v>
      </c>
      <c r="N27" s="386">
        <f t="shared" si="5"/>
        <v>-0.1722040345</v>
      </c>
      <c r="O27" s="383">
        <v>0.9456188622182005</v>
      </c>
      <c r="P27" s="387">
        <v>0.0</v>
      </c>
      <c r="Q27" s="387">
        <f t="shared" si="6"/>
        <v>-0.2205145505</v>
      </c>
      <c r="R27" s="383">
        <v>1238.71509552803</v>
      </c>
      <c r="S27" s="386">
        <f t="shared" si="7"/>
        <v>-0.4871852425</v>
      </c>
      <c r="T27" s="383">
        <v>7.03338232206592</v>
      </c>
      <c r="U27" s="386">
        <f t="shared" si="8"/>
        <v>-1.290421479</v>
      </c>
      <c r="V27" s="383">
        <v>10.3086290153265</v>
      </c>
      <c r="W27" s="386">
        <f t="shared" si="9"/>
        <v>2.763836271</v>
      </c>
      <c r="X27" s="383">
        <v>4.0520680243544</v>
      </c>
      <c r="Y27" s="383">
        <f t="shared" si="10"/>
        <v>95.94793198</v>
      </c>
      <c r="Z27" s="386">
        <f t="shared" si="11"/>
        <v>1.344970802</v>
      </c>
      <c r="AA27" s="395">
        <f t="shared" si="12"/>
        <v>0.3641411444</v>
      </c>
      <c r="AB27" s="429" t="s">
        <v>175</v>
      </c>
      <c r="AC27" s="429" t="s">
        <v>145</v>
      </c>
      <c r="AD27" s="430">
        <v>14289.0</v>
      </c>
      <c r="AE27" s="431" t="str">
        <f>Leitos!K41</f>
        <v>Sul Fronteira</v>
      </c>
      <c r="AF27" s="383">
        <v>0.0</v>
      </c>
      <c r="AG27" s="392">
        <f t="shared" si="61"/>
        <v>35.80651132</v>
      </c>
      <c r="AH27" s="382">
        <f t="shared" si="13"/>
        <v>35.80651132</v>
      </c>
      <c r="AI27" s="383">
        <v>0.0</v>
      </c>
      <c r="AJ27" s="392">
        <f t="shared" si="14"/>
        <v>0</v>
      </c>
      <c r="AK27" s="382">
        <f t="shared" si="15"/>
        <v>0</v>
      </c>
      <c r="AL27" s="383">
        <v>0.0</v>
      </c>
      <c r="AM27" s="392">
        <f t="shared" si="16"/>
        <v>6.068900224</v>
      </c>
      <c r="AN27" s="382">
        <f t="shared" si="17"/>
        <v>6.068900224</v>
      </c>
      <c r="AO27" s="383">
        <v>62.9855133319337</v>
      </c>
      <c r="AP27" s="392">
        <f t="shared" si="18"/>
        <v>134.729585</v>
      </c>
      <c r="AQ27" s="382">
        <f t="shared" si="19"/>
        <v>134.729585</v>
      </c>
      <c r="AR27" s="393">
        <f t="shared" si="20"/>
        <v>49.40084783</v>
      </c>
      <c r="AS27" s="383" t="s">
        <v>175</v>
      </c>
      <c r="AT27" s="383" t="s">
        <v>145</v>
      </c>
      <c r="AU27" s="383" t="str">
        <f>RH!I41</f>
        <v>Sul Fronteira</v>
      </c>
      <c r="AV27" s="432">
        <v>5108.0</v>
      </c>
      <c r="AW27" s="383">
        <v>92.5537126460914</v>
      </c>
      <c r="AX27" s="382">
        <f t="shared" si="21"/>
        <v>-0.2454576394</v>
      </c>
      <c r="AY27" s="383">
        <v>96.5777871089649</v>
      </c>
      <c r="AZ27" s="382">
        <f t="shared" si="22"/>
        <v>0.3152146821</v>
      </c>
      <c r="BA27" s="383">
        <v>0.860802015536427</v>
      </c>
      <c r="BB27" s="382">
        <f t="shared" si="23"/>
        <v>-0.906694943</v>
      </c>
      <c r="BC27" s="383">
        <v>1.22121911960249</v>
      </c>
      <c r="BD27" s="382">
        <f t="shared" si="24"/>
        <v>-0.4202626259</v>
      </c>
      <c r="BE27" s="383">
        <v>5.0</v>
      </c>
      <c r="BF27" s="383">
        <f t="shared" si="25"/>
        <v>0.9788566954</v>
      </c>
      <c r="BG27" s="382">
        <f t="shared" si="26"/>
        <v>-0.2268261891</v>
      </c>
      <c r="BH27" s="395">
        <f t="shared" si="27"/>
        <v>-0.4383399493</v>
      </c>
      <c r="BI27" s="383" t="s">
        <v>175</v>
      </c>
      <c r="BJ27" s="383" t="s">
        <v>145</v>
      </c>
      <c r="BK27" s="383" t="str">
        <f>Equip.!J44</f>
        <v>Sul Fronteira</v>
      </c>
      <c r="BL27" s="432">
        <v>14289.0</v>
      </c>
      <c r="BM27" s="392">
        <v>1.0</v>
      </c>
      <c r="BN27" s="396">
        <f t="shared" si="28"/>
        <v>6.99839037</v>
      </c>
      <c r="BO27" s="397">
        <f t="shared" si="29"/>
        <v>6.068900224</v>
      </c>
      <c r="BP27" s="398">
        <f t="shared" si="30"/>
        <v>0.3844234244</v>
      </c>
      <c r="BQ27" s="396">
        <v>0.0</v>
      </c>
      <c r="BR27" s="396">
        <f t="shared" si="31"/>
        <v>0</v>
      </c>
      <c r="BS27" s="397">
        <f t="shared" si="32"/>
        <v>1.820670067</v>
      </c>
      <c r="BT27" s="398">
        <f t="shared" si="33"/>
        <v>0.3518735329</v>
      </c>
      <c r="BU27" s="396">
        <v>0.0</v>
      </c>
      <c r="BV27" s="396">
        <f t="shared" si="34"/>
        <v>0</v>
      </c>
      <c r="BW27" s="397">
        <f t="shared" si="35"/>
        <v>3.034450112</v>
      </c>
      <c r="BX27" s="398">
        <f t="shared" si="36"/>
        <v>-0.001980021135</v>
      </c>
      <c r="BY27" s="396">
        <v>0.0</v>
      </c>
      <c r="BZ27" s="396">
        <f t="shared" si="37"/>
        <v>0</v>
      </c>
      <c r="CA27" s="397">
        <f t="shared" si="38"/>
        <v>2.42756009</v>
      </c>
      <c r="CB27" s="398">
        <f t="shared" si="39"/>
        <v>-0.7646992506</v>
      </c>
      <c r="CC27" s="400">
        <v>0.0</v>
      </c>
      <c r="CD27" s="396">
        <f t="shared" si="40"/>
        <v>0</v>
      </c>
      <c r="CE27" s="397">
        <f t="shared" si="41"/>
        <v>1.820670067</v>
      </c>
      <c r="CF27" s="398">
        <f t="shared" si="42"/>
        <v>0.3518735329</v>
      </c>
      <c r="CG27" s="392">
        <v>0.0</v>
      </c>
      <c r="CH27" s="396">
        <f t="shared" si="43"/>
        <v>0</v>
      </c>
      <c r="CI27" s="397">
        <f t="shared" si="44"/>
        <v>1.213780045</v>
      </c>
      <c r="CJ27" s="398">
        <f t="shared" si="45"/>
        <v>-0.8586101398</v>
      </c>
      <c r="CK27" s="392">
        <v>0.0</v>
      </c>
      <c r="CL27" s="396">
        <f t="shared" si="46"/>
        <v>0</v>
      </c>
      <c r="CM27" s="397">
        <f t="shared" si="47"/>
        <v>1.213780045</v>
      </c>
      <c r="CN27" s="398">
        <f t="shared" si="48"/>
        <v>-1.248896303</v>
      </c>
      <c r="CO27" s="392">
        <v>2.0</v>
      </c>
      <c r="CP27" s="433">
        <f t="shared" si="49"/>
        <v>13.99678074</v>
      </c>
      <c r="CQ27" s="397">
        <f t="shared" si="50"/>
        <v>43.69608161</v>
      </c>
      <c r="CR27" s="398">
        <f t="shared" si="51"/>
        <v>0.371830656</v>
      </c>
      <c r="CS27" s="404">
        <f t="shared" si="52"/>
        <v>-0.264007006</v>
      </c>
      <c r="CT27" s="396">
        <v>2.917772</v>
      </c>
      <c r="CU27" s="396">
        <v>74.1805635</v>
      </c>
      <c r="CV27" s="405">
        <f t="shared" si="53"/>
        <v>38.54916775</v>
      </c>
      <c r="CW27" s="383" t="s">
        <v>175</v>
      </c>
      <c r="CX27" s="383" t="s">
        <v>145</v>
      </c>
      <c r="CY27" s="220" t="s">
        <v>146</v>
      </c>
      <c r="CZ27" s="432">
        <v>14289.0</v>
      </c>
      <c r="DA27" s="392">
        <v>6.99839037021485</v>
      </c>
      <c r="DB27" s="398">
        <f t="shared" si="54"/>
        <v>-1.230359789</v>
      </c>
      <c r="DC27" s="396">
        <v>144.4102354</v>
      </c>
      <c r="DD27" s="398">
        <f t="shared" si="55"/>
        <v>-0.2173174036</v>
      </c>
      <c r="DE27" s="400">
        <v>143.5494916</v>
      </c>
      <c r="DF27" s="398">
        <f t="shared" si="56"/>
        <v>0.06655547462</v>
      </c>
      <c r="DG27" s="455">
        <f t="shared" si="57"/>
        <v>-0.6528703768</v>
      </c>
      <c r="DH27" s="400">
        <v>734.79</v>
      </c>
      <c r="DI27" s="398">
        <f t="shared" si="58"/>
        <v>-0.8821428678</v>
      </c>
      <c r="DJ27" s="411">
        <f t="shared" si="59"/>
        <v>-0.8821428678</v>
      </c>
    </row>
    <row r="28">
      <c r="A28" s="428" t="s">
        <v>142</v>
      </c>
      <c r="B28" s="383" t="s">
        <v>142</v>
      </c>
      <c r="C28" s="383" t="s">
        <v>142</v>
      </c>
      <c r="D28" s="383" t="str">
        <f>Neces.!I42</f>
        <v>Pantanal</v>
      </c>
      <c r="E28" s="383">
        <v>743.480426240418</v>
      </c>
      <c r="F28" s="386">
        <f t="shared" si="1"/>
        <v>1.149394461</v>
      </c>
      <c r="G28" s="385">
        <f t="shared" si="64"/>
        <v>107778.3791</v>
      </c>
      <c r="H28" s="385">
        <v>96268.0</v>
      </c>
      <c r="I28" s="383">
        <f t="shared" si="2"/>
        <v>4.983481949</v>
      </c>
      <c r="J28" s="386">
        <f t="shared" si="3"/>
        <v>-1.83277988</v>
      </c>
      <c r="K28" s="383">
        <v>0.099369612</v>
      </c>
      <c r="L28" s="386">
        <f t="shared" si="63"/>
        <v>0.8174215525</v>
      </c>
      <c r="M28" s="383">
        <v>0.252311771</v>
      </c>
      <c r="N28" s="386">
        <f t="shared" si="5"/>
        <v>0.1382298796</v>
      </c>
      <c r="O28" s="383">
        <v>0.9456188622182005</v>
      </c>
      <c r="P28" s="387">
        <v>0.0</v>
      </c>
      <c r="Q28" s="387">
        <f t="shared" si="6"/>
        <v>-0.2205145505</v>
      </c>
      <c r="R28" s="383">
        <v>1351.43557568455</v>
      </c>
      <c r="S28" s="386">
        <f t="shared" si="7"/>
        <v>-0.3427713775</v>
      </c>
      <c r="T28" s="383">
        <v>9.25333444135123</v>
      </c>
      <c r="U28" s="386">
        <f t="shared" si="8"/>
        <v>-0.3111171465</v>
      </c>
      <c r="V28" s="383">
        <v>7.93513940250135</v>
      </c>
      <c r="W28" s="386">
        <f t="shared" si="9"/>
        <v>0.4267123333</v>
      </c>
      <c r="X28" s="383">
        <v>21.4224872231687</v>
      </c>
      <c r="Y28" s="383">
        <f t="shared" si="10"/>
        <v>78.57751278</v>
      </c>
      <c r="Z28" s="386">
        <f t="shared" si="11"/>
        <v>-0.4544192415</v>
      </c>
      <c r="AA28" s="395">
        <f t="shared" si="12"/>
        <v>0.02412383478</v>
      </c>
      <c r="AB28" s="429" t="s">
        <v>142</v>
      </c>
      <c r="AC28" s="429" t="s">
        <v>142</v>
      </c>
      <c r="AD28" s="430">
        <v>96268.0</v>
      </c>
      <c r="AE28" s="431" t="str">
        <f>Leitos!K42</f>
        <v>Pantanal</v>
      </c>
      <c r="AF28" s="383">
        <v>57.1321726845889</v>
      </c>
      <c r="AG28" s="392">
        <f t="shared" si="61"/>
        <v>45.3511575</v>
      </c>
      <c r="AH28" s="382">
        <f t="shared" si="13"/>
        <v>45.3511575</v>
      </c>
      <c r="AI28" s="383">
        <v>13.5039680890846</v>
      </c>
      <c r="AJ28" s="392">
        <f t="shared" si="14"/>
        <v>9.0702315</v>
      </c>
      <c r="AK28" s="382">
        <f t="shared" si="15"/>
        <v>9.0702315</v>
      </c>
      <c r="AL28" s="383">
        <v>17.6590351934184</v>
      </c>
      <c r="AM28" s="392">
        <f t="shared" si="16"/>
        <v>11.86107196</v>
      </c>
      <c r="AN28" s="382">
        <f t="shared" si="17"/>
        <v>11.86107196</v>
      </c>
      <c r="AO28" s="383">
        <v>135.039680890846</v>
      </c>
      <c r="AP28" s="392">
        <f t="shared" si="18"/>
        <v>107.4473578</v>
      </c>
      <c r="AQ28" s="382">
        <f t="shared" si="19"/>
        <v>107.4473578</v>
      </c>
      <c r="AR28" s="393">
        <f t="shared" si="20"/>
        <v>46.67680672</v>
      </c>
      <c r="AS28" s="383" t="s">
        <v>142</v>
      </c>
      <c r="AT28" s="383" t="s">
        <v>142</v>
      </c>
      <c r="AU28" s="383" t="str">
        <f>RH!I42</f>
        <v>Pantanal</v>
      </c>
      <c r="AV28" s="432">
        <v>42821.0</v>
      </c>
      <c r="AW28" s="383">
        <v>100.0</v>
      </c>
      <c r="AX28" s="382">
        <f t="shared" si="21"/>
        <v>0.5453197569</v>
      </c>
      <c r="AY28" s="383">
        <v>93.177379814684</v>
      </c>
      <c r="AZ28" s="382">
        <f t="shared" si="22"/>
        <v>0.04994786398</v>
      </c>
      <c r="BA28" s="383">
        <v>1.65968961648731</v>
      </c>
      <c r="BB28" s="382">
        <f t="shared" si="23"/>
        <v>0.1498705881</v>
      </c>
      <c r="BC28" s="383">
        <v>1.95236215564881</v>
      </c>
      <c r="BD28" s="382">
        <f t="shared" si="24"/>
        <v>0.7749961587</v>
      </c>
      <c r="BE28" s="383">
        <v>17.0</v>
      </c>
      <c r="BF28" s="383">
        <f t="shared" si="25"/>
        <v>0.3970014712</v>
      </c>
      <c r="BG28" s="382">
        <f t="shared" si="26"/>
        <v>-0.8195878885</v>
      </c>
      <c r="BH28" s="395">
        <f t="shared" si="27"/>
        <v>0.309559973</v>
      </c>
      <c r="BI28" s="383" t="s">
        <v>142</v>
      </c>
      <c r="BJ28" s="383" t="s">
        <v>142</v>
      </c>
      <c r="BK28" s="383" t="str">
        <f>Equip.!J45</f>
        <v>Pantanal</v>
      </c>
      <c r="BL28" s="432">
        <v>96268.0</v>
      </c>
      <c r="BM28" s="392">
        <v>6.0</v>
      </c>
      <c r="BN28" s="396">
        <f t="shared" si="28"/>
        <v>6.232600657</v>
      </c>
      <c r="BO28" s="397">
        <f t="shared" si="29"/>
        <v>6.279391039</v>
      </c>
      <c r="BP28" s="398">
        <f t="shared" si="30"/>
        <v>0.7342576266</v>
      </c>
      <c r="BQ28" s="396">
        <v>1.0</v>
      </c>
      <c r="BR28" s="396">
        <f t="shared" si="31"/>
        <v>1.038766776</v>
      </c>
      <c r="BS28" s="397">
        <f t="shared" si="32"/>
        <v>1.395420231</v>
      </c>
      <c r="BT28" s="398">
        <f t="shared" si="33"/>
        <v>-0.2856173121</v>
      </c>
      <c r="BU28" s="396">
        <v>12.0</v>
      </c>
      <c r="BV28" s="396">
        <f t="shared" si="34"/>
        <v>12.46520131</v>
      </c>
      <c r="BW28" s="397">
        <f t="shared" si="35"/>
        <v>8.372521385</v>
      </c>
      <c r="BX28" s="398">
        <f t="shared" si="36"/>
        <v>3.169139985</v>
      </c>
      <c r="BY28" s="396">
        <v>7.0</v>
      </c>
      <c r="BZ28" s="396">
        <f t="shared" si="37"/>
        <v>7.271367433</v>
      </c>
      <c r="CA28" s="397">
        <f t="shared" si="38"/>
        <v>4.883970808</v>
      </c>
      <c r="CB28" s="398">
        <f t="shared" si="39"/>
        <v>0.06988225895</v>
      </c>
      <c r="CC28" s="400">
        <v>1.0</v>
      </c>
      <c r="CD28" s="396">
        <f t="shared" si="40"/>
        <v>1.038766776</v>
      </c>
      <c r="CE28" s="397">
        <f t="shared" si="41"/>
        <v>1.395420231</v>
      </c>
      <c r="CF28" s="398">
        <f t="shared" si="42"/>
        <v>-0.2856173121</v>
      </c>
      <c r="CG28" s="392">
        <v>2.0</v>
      </c>
      <c r="CH28" s="396">
        <f t="shared" si="43"/>
        <v>2.077533552</v>
      </c>
      <c r="CI28" s="397">
        <f t="shared" si="44"/>
        <v>1.395420231</v>
      </c>
      <c r="CJ28" s="398">
        <f t="shared" si="45"/>
        <v>-0.7737125133</v>
      </c>
      <c r="CK28" s="392">
        <v>3.0</v>
      </c>
      <c r="CL28" s="396">
        <f t="shared" si="46"/>
        <v>3.116300328</v>
      </c>
      <c r="CM28" s="397">
        <f t="shared" si="47"/>
        <v>4.186260692</v>
      </c>
      <c r="CN28" s="398">
        <f t="shared" si="48"/>
        <v>-0.1343937927</v>
      </c>
      <c r="CO28" s="392">
        <v>22.0</v>
      </c>
      <c r="CP28" s="433">
        <f t="shared" si="49"/>
        <v>22.85286907</v>
      </c>
      <c r="CQ28" s="397">
        <f t="shared" si="50"/>
        <v>18.140463</v>
      </c>
      <c r="CR28" s="398">
        <f t="shared" si="51"/>
        <v>-2.014693933</v>
      </c>
      <c r="CS28" s="404">
        <f t="shared" si="52"/>
        <v>-0.003567536876</v>
      </c>
      <c r="CT28" s="396">
        <v>19.00161</v>
      </c>
      <c r="CU28" s="396">
        <v>67.4002751</v>
      </c>
      <c r="CV28" s="405">
        <f t="shared" si="53"/>
        <v>43.20094255</v>
      </c>
      <c r="CW28" s="383" t="s">
        <v>142</v>
      </c>
      <c r="CX28" s="383" t="s">
        <v>142</v>
      </c>
      <c r="CY28" s="220" t="s">
        <v>156</v>
      </c>
      <c r="CZ28" s="432">
        <v>96268.0</v>
      </c>
      <c r="DA28" s="392">
        <v>47.783271699837954</v>
      </c>
      <c r="DB28" s="398">
        <f t="shared" si="54"/>
        <v>0.3020752452</v>
      </c>
      <c r="DC28" s="396">
        <v>354.6145833</v>
      </c>
      <c r="DD28" s="398">
        <f t="shared" si="55"/>
        <v>2.102517309</v>
      </c>
      <c r="DE28" s="400">
        <v>240.4183684</v>
      </c>
      <c r="DF28" s="398">
        <f t="shared" si="56"/>
        <v>1.151409007</v>
      </c>
      <c r="DG28" s="456">
        <f t="shared" si="57"/>
        <v>0.9645192016</v>
      </c>
      <c r="DH28" s="400">
        <v>862.03</v>
      </c>
      <c r="DI28" s="398">
        <f t="shared" si="58"/>
        <v>-0.6809866266</v>
      </c>
      <c r="DJ28" s="411">
        <f t="shared" si="59"/>
        <v>-0.6809866266</v>
      </c>
    </row>
    <row r="29">
      <c r="A29" s="428" t="s">
        <v>176</v>
      </c>
      <c r="B29" s="383" t="s">
        <v>136</v>
      </c>
      <c r="C29" s="383" t="s">
        <v>136</v>
      </c>
      <c r="D29" s="383" t="str">
        <f>Neces.!I43</f>
        <v>Noroeste</v>
      </c>
      <c r="E29" s="383">
        <v>628.118672513064</v>
      </c>
      <c r="F29" s="386">
        <f t="shared" si="1"/>
        <v>0.07764614582</v>
      </c>
      <c r="G29" s="385">
        <f t="shared" si="64"/>
        <v>29150.13979</v>
      </c>
      <c r="H29" s="385">
        <v>26037.0</v>
      </c>
      <c r="I29" s="383">
        <f t="shared" si="2"/>
        <v>4.415590943</v>
      </c>
      <c r="J29" s="386">
        <f t="shared" si="3"/>
        <v>-0.4873014247</v>
      </c>
      <c r="K29" s="383">
        <v>0.068763572</v>
      </c>
      <c r="L29" s="386">
        <f t="shared" si="63"/>
        <v>-0.9915646915</v>
      </c>
      <c r="M29" s="383">
        <v>0.245015464</v>
      </c>
      <c r="N29" s="386">
        <f t="shared" si="5"/>
        <v>-0.1728788853</v>
      </c>
      <c r="O29" s="383">
        <v>0.9456188622182005</v>
      </c>
      <c r="P29" s="387">
        <v>0.0</v>
      </c>
      <c r="Q29" s="387">
        <f t="shared" si="6"/>
        <v>-0.2205145505</v>
      </c>
      <c r="R29" s="383">
        <v>1674.5400775819</v>
      </c>
      <c r="S29" s="386">
        <f t="shared" si="7"/>
        <v>0.07117975072</v>
      </c>
      <c r="T29" s="383">
        <v>7.90413642124669</v>
      </c>
      <c r="U29" s="386">
        <f t="shared" si="8"/>
        <v>-0.9062991126</v>
      </c>
      <c r="V29" s="383">
        <v>8.30356799938549</v>
      </c>
      <c r="W29" s="386">
        <f t="shared" si="9"/>
        <v>0.7894960121</v>
      </c>
      <c r="X29" s="383">
        <v>23.3052963090986</v>
      </c>
      <c r="Y29" s="383">
        <f t="shared" si="10"/>
        <v>76.69470369</v>
      </c>
      <c r="Z29" s="386">
        <f t="shared" si="11"/>
        <v>-0.6494581686</v>
      </c>
      <c r="AA29" s="395">
        <f t="shared" si="12"/>
        <v>-0.2574161779</v>
      </c>
      <c r="AB29" s="429" t="s">
        <v>176</v>
      </c>
      <c r="AC29" s="429" t="s">
        <v>136</v>
      </c>
      <c r="AD29" s="430">
        <v>26037.0</v>
      </c>
      <c r="AE29" s="431" t="str">
        <f>Leitos!K43</f>
        <v>Noroeste</v>
      </c>
      <c r="AF29" s="383">
        <v>53.769635518685</v>
      </c>
      <c r="AG29" s="392">
        <f t="shared" si="61"/>
        <v>75.9826361</v>
      </c>
      <c r="AH29" s="382">
        <f t="shared" si="13"/>
        <v>75.9826361</v>
      </c>
      <c r="AI29" s="383">
        <v>0.0</v>
      </c>
      <c r="AJ29" s="392">
        <f t="shared" si="14"/>
        <v>0</v>
      </c>
      <c r="AK29" s="382">
        <f t="shared" si="15"/>
        <v>0</v>
      </c>
      <c r="AL29" s="383">
        <v>38.4068825133464</v>
      </c>
      <c r="AM29" s="392">
        <f t="shared" si="16"/>
        <v>12.45616985</v>
      </c>
      <c r="AN29" s="382">
        <f t="shared" si="17"/>
        <v>12.45616985</v>
      </c>
      <c r="AO29" s="383">
        <v>215.07854207474</v>
      </c>
      <c r="AP29" s="392">
        <f t="shared" si="18"/>
        <v>186.2197393</v>
      </c>
      <c r="AQ29" s="382">
        <f t="shared" si="19"/>
        <v>186.2197393</v>
      </c>
      <c r="AR29" s="393">
        <f t="shared" si="20"/>
        <v>74.79929996</v>
      </c>
      <c r="AS29" s="383" t="s">
        <v>176</v>
      </c>
      <c r="AT29" s="383" t="s">
        <v>136</v>
      </c>
      <c r="AU29" s="383" t="str">
        <f>RH!I43</f>
        <v>Noroeste</v>
      </c>
      <c r="AV29" s="432">
        <v>12888.0</v>
      </c>
      <c r="AW29" s="383">
        <v>100.0</v>
      </c>
      <c r="AX29" s="382">
        <f t="shared" si="21"/>
        <v>0.5453197569</v>
      </c>
      <c r="AY29" s="383">
        <v>92.7526212697315</v>
      </c>
      <c r="AZ29" s="382">
        <f t="shared" si="22"/>
        <v>0.01681231935</v>
      </c>
      <c r="BA29" s="383">
        <v>2.38026654376464</v>
      </c>
      <c r="BB29" s="382">
        <f t="shared" si="23"/>
        <v>1.102866658</v>
      </c>
      <c r="BC29" s="383">
        <v>2.07013096746937</v>
      </c>
      <c r="BD29" s="382">
        <f t="shared" si="24"/>
        <v>0.9675223813</v>
      </c>
      <c r="BE29" s="383">
        <v>1.0</v>
      </c>
      <c r="BF29" s="383">
        <f t="shared" si="25"/>
        <v>0.07759155804</v>
      </c>
      <c r="BG29" s="382">
        <f t="shared" si="26"/>
        <v>-1.14498492</v>
      </c>
      <c r="BH29" s="395">
        <f t="shared" si="27"/>
        <v>0.617363403</v>
      </c>
      <c r="BI29" s="383" t="s">
        <v>176</v>
      </c>
      <c r="BJ29" s="383" t="s">
        <v>136</v>
      </c>
      <c r="BK29" s="383" t="str">
        <f>Equip.!J46</f>
        <v>Noroeste</v>
      </c>
      <c r="BL29" s="432">
        <v>26037.0</v>
      </c>
      <c r="BM29" s="392">
        <v>2.0</v>
      </c>
      <c r="BN29" s="396">
        <f t="shared" si="28"/>
        <v>7.681376503</v>
      </c>
      <c r="BO29" s="397">
        <f t="shared" si="29"/>
        <v>6.850893419</v>
      </c>
      <c r="BP29" s="398">
        <f t="shared" si="30"/>
        <v>1.684090425</v>
      </c>
      <c r="BQ29" s="396">
        <v>0.0</v>
      </c>
      <c r="BR29" s="396">
        <f t="shared" si="31"/>
        <v>0</v>
      </c>
      <c r="BS29" s="397">
        <f t="shared" si="32"/>
        <v>1.868425478</v>
      </c>
      <c r="BT29" s="398">
        <f t="shared" si="33"/>
        <v>0.4234635358</v>
      </c>
      <c r="BU29" s="396">
        <v>2.0</v>
      </c>
      <c r="BV29" s="396">
        <f t="shared" si="34"/>
        <v>7.681376503</v>
      </c>
      <c r="BW29" s="397">
        <f t="shared" si="35"/>
        <v>3.114042463</v>
      </c>
      <c r="BX29" s="398">
        <f t="shared" si="36"/>
        <v>0.04530239298</v>
      </c>
      <c r="BY29" s="396">
        <v>1.0</v>
      </c>
      <c r="BZ29" s="396">
        <f t="shared" si="37"/>
        <v>3.840688251</v>
      </c>
      <c r="CA29" s="397">
        <f t="shared" si="38"/>
        <v>8.719318897</v>
      </c>
      <c r="CB29" s="398">
        <f t="shared" si="39"/>
        <v>1.372966704</v>
      </c>
      <c r="CC29" s="400">
        <v>0.0</v>
      </c>
      <c r="CD29" s="396">
        <f t="shared" si="40"/>
        <v>0</v>
      </c>
      <c r="CE29" s="397">
        <f t="shared" si="41"/>
        <v>1.868425478</v>
      </c>
      <c r="CF29" s="398">
        <f t="shared" si="42"/>
        <v>0.4234635358</v>
      </c>
      <c r="CG29" s="392">
        <v>2.0</v>
      </c>
      <c r="CH29" s="396">
        <f t="shared" si="43"/>
        <v>7.681376503</v>
      </c>
      <c r="CI29" s="397">
        <f t="shared" si="44"/>
        <v>7.473701911</v>
      </c>
      <c r="CJ29" s="398">
        <f t="shared" si="45"/>
        <v>2.067243</v>
      </c>
      <c r="CK29" s="392">
        <v>1.0</v>
      </c>
      <c r="CL29" s="396">
        <f t="shared" si="46"/>
        <v>3.840688251</v>
      </c>
      <c r="CM29" s="397">
        <f t="shared" si="47"/>
        <v>4.359659448</v>
      </c>
      <c r="CN29" s="398">
        <f t="shared" si="48"/>
        <v>-0.06937962724</v>
      </c>
      <c r="CO29" s="392">
        <v>18.0</v>
      </c>
      <c r="CP29" s="433">
        <f t="shared" si="49"/>
        <v>69.13238852</v>
      </c>
      <c r="CQ29" s="397">
        <f t="shared" si="50"/>
        <v>39.85974353</v>
      </c>
      <c r="CR29" s="398">
        <f t="shared" si="51"/>
        <v>0.01357225048</v>
      </c>
      <c r="CS29" s="404">
        <f t="shared" si="52"/>
        <v>0.7672157455</v>
      </c>
      <c r="CT29" s="396">
        <v>5.191489</v>
      </c>
      <c r="CU29" s="396">
        <v>54.4871795</v>
      </c>
      <c r="CV29" s="405">
        <f t="shared" si="53"/>
        <v>29.83933425</v>
      </c>
      <c r="CW29" s="383" t="s">
        <v>176</v>
      </c>
      <c r="CX29" s="383" t="s">
        <v>136</v>
      </c>
      <c r="CY29" s="220" t="s">
        <v>149</v>
      </c>
      <c r="CZ29" s="432">
        <v>26037.0</v>
      </c>
      <c r="DA29" s="392">
        <v>80.65445327802742</v>
      </c>
      <c r="DB29" s="398">
        <f t="shared" si="54"/>
        <v>1.537164049</v>
      </c>
      <c r="DC29" s="396">
        <v>286.9212076</v>
      </c>
      <c r="DD29" s="398">
        <f t="shared" si="55"/>
        <v>1.355446925</v>
      </c>
      <c r="DE29" s="400">
        <v>286.9212076</v>
      </c>
      <c r="DF29" s="398">
        <f t="shared" si="56"/>
        <v>1.672203416</v>
      </c>
      <c r="DG29" s="436">
        <f t="shared" si="57"/>
        <v>1.52549461</v>
      </c>
      <c r="DH29" s="400">
        <v>1691.4</v>
      </c>
      <c r="DI29" s="398">
        <f t="shared" si="58"/>
        <v>0.6301808657</v>
      </c>
      <c r="DJ29" s="411">
        <f t="shared" si="59"/>
        <v>0.6301808657</v>
      </c>
    </row>
    <row r="30">
      <c r="A30" s="428" t="s">
        <v>140</v>
      </c>
      <c r="B30" s="383" t="s">
        <v>140</v>
      </c>
      <c r="C30" s="383" t="s">
        <v>136</v>
      </c>
      <c r="D30" s="383" t="str">
        <f>Neces.!I44</f>
        <v>Norte</v>
      </c>
      <c r="E30" s="383">
        <v>750.509087913963</v>
      </c>
      <c r="F30" s="386">
        <f t="shared" si="1"/>
        <v>1.21469302</v>
      </c>
      <c r="G30" s="385">
        <f t="shared" si="64"/>
        <v>35995.16628</v>
      </c>
      <c r="H30" s="385">
        <v>32151.0</v>
      </c>
      <c r="I30" s="383">
        <f t="shared" si="2"/>
        <v>4.507194485</v>
      </c>
      <c r="J30" s="386">
        <f t="shared" si="3"/>
        <v>-0.7043335511</v>
      </c>
      <c r="K30" s="383">
        <v>0.089496308</v>
      </c>
      <c r="L30" s="386">
        <f t="shared" si="63"/>
        <v>0.2338546775</v>
      </c>
      <c r="M30" s="383">
        <v>0.239804916</v>
      </c>
      <c r="N30" s="386">
        <f t="shared" si="5"/>
        <v>-0.3950525346</v>
      </c>
      <c r="O30" s="383">
        <v>0.9456188622182005</v>
      </c>
      <c r="P30" s="387">
        <v>0.0</v>
      </c>
      <c r="Q30" s="387">
        <f t="shared" si="6"/>
        <v>-0.2205145505</v>
      </c>
      <c r="R30" s="383">
        <v>1947.06229977295</v>
      </c>
      <c r="S30" s="386">
        <f t="shared" si="7"/>
        <v>0.420326484</v>
      </c>
      <c r="T30" s="383">
        <v>10.4444651799322</v>
      </c>
      <c r="U30" s="386">
        <f t="shared" si="8"/>
        <v>0.2143353996</v>
      </c>
      <c r="V30" s="383">
        <v>6.76495287860409</v>
      </c>
      <c r="W30" s="386">
        <f t="shared" si="9"/>
        <v>-0.7255450527</v>
      </c>
      <c r="X30" s="383">
        <v>16.4753817921682</v>
      </c>
      <c r="Y30" s="383">
        <f t="shared" si="10"/>
        <v>83.52461821</v>
      </c>
      <c r="Z30" s="386">
        <f t="shared" si="11"/>
        <v>0.05804808332</v>
      </c>
      <c r="AA30" s="395">
        <f t="shared" si="12"/>
        <v>0.1345595272</v>
      </c>
      <c r="AB30" s="429" t="s">
        <v>140</v>
      </c>
      <c r="AC30" s="429" t="s">
        <v>140</v>
      </c>
      <c r="AD30" s="430">
        <v>32151.0</v>
      </c>
      <c r="AE30" s="431" t="str">
        <f>Leitos!K44</f>
        <v>Norte</v>
      </c>
      <c r="AF30" s="383">
        <v>87.0890485521446</v>
      </c>
      <c r="AG30" s="392">
        <f t="shared" si="61"/>
        <v>46.58304722</v>
      </c>
      <c r="AH30" s="382">
        <f t="shared" si="13"/>
        <v>46.58304722</v>
      </c>
      <c r="AI30" s="383">
        <v>0.0</v>
      </c>
      <c r="AJ30" s="392">
        <f t="shared" si="14"/>
        <v>0</v>
      </c>
      <c r="AK30" s="382">
        <f t="shared" si="15"/>
        <v>0</v>
      </c>
      <c r="AL30" s="383">
        <v>31.1032316257659</v>
      </c>
      <c r="AM30" s="392">
        <f t="shared" si="16"/>
        <v>8.626490226</v>
      </c>
      <c r="AN30" s="382">
        <f t="shared" si="17"/>
        <v>8.626490226</v>
      </c>
      <c r="AO30" s="383">
        <v>227.053590868091</v>
      </c>
      <c r="AP30" s="392">
        <f t="shared" si="18"/>
        <v>186.3321889</v>
      </c>
      <c r="AQ30" s="382">
        <f t="shared" si="19"/>
        <v>186.3321889</v>
      </c>
      <c r="AR30" s="393">
        <f t="shared" si="20"/>
        <v>67.80421318</v>
      </c>
      <c r="AS30" s="383" t="s">
        <v>140</v>
      </c>
      <c r="AT30" s="383" t="s">
        <v>140</v>
      </c>
      <c r="AU30" s="383" t="str">
        <f>RH!I44</f>
        <v>Norte</v>
      </c>
      <c r="AV30" s="432">
        <v>15769.0</v>
      </c>
      <c r="AW30" s="383">
        <v>100.0</v>
      </c>
      <c r="AX30" s="382">
        <f t="shared" si="21"/>
        <v>0.5453197569</v>
      </c>
      <c r="AY30" s="383">
        <v>96.5755341980032</v>
      </c>
      <c r="AZ30" s="382">
        <f t="shared" si="22"/>
        <v>0.3150389318</v>
      </c>
      <c r="BA30" s="383">
        <v>2.5978974215421</v>
      </c>
      <c r="BB30" s="382">
        <f t="shared" si="23"/>
        <v>1.390693486</v>
      </c>
      <c r="BC30" s="383">
        <v>1.66557805355976</v>
      </c>
      <c r="BD30" s="382">
        <f t="shared" si="24"/>
        <v>0.3061669414</v>
      </c>
      <c r="BE30" s="383">
        <v>16.0</v>
      </c>
      <c r="BF30" s="383">
        <f t="shared" si="25"/>
        <v>1.014648995</v>
      </c>
      <c r="BG30" s="382">
        <f t="shared" si="26"/>
        <v>-0.1903629876</v>
      </c>
      <c r="BH30" s="395">
        <f t="shared" si="27"/>
        <v>0.6305896739</v>
      </c>
      <c r="BI30" s="383" t="s">
        <v>140</v>
      </c>
      <c r="BJ30" s="383" t="s">
        <v>140</v>
      </c>
      <c r="BK30" s="383" t="str">
        <f>Equip.!J47</f>
        <v>Norte</v>
      </c>
      <c r="BL30" s="432">
        <v>32151.0</v>
      </c>
      <c r="BM30" s="392">
        <v>2.0</v>
      </c>
      <c r="BN30" s="396">
        <f t="shared" si="28"/>
        <v>6.220646325</v>
      </c>
      <c r="BO30" s="397">
        <f t="shared" si="29"/>
        <v>6.038543158</v>
      </c>
      <c r="BP30" s="398">
        <f t="shared" si="30"/>
        <v>0.3339702017</v>
      </c>
      <c r="BQ30" s="396">
        <v>1.0</v>
      </c>
      <c r="BR30" s="396">
        <f t="shared" si="31"/>
        <v>3.110323163</v>
      </c>
      <c r="BS30" s="397">
        <f t="shared" si="32"/>
        <v>0.8626490226</v>
      </c>
      <c r="BT30" s="398">
        <f t="shared" si="33"/>
        <v>-1.084293146</v>
      </c>
      <c r="BU30" s="396">
        <v>2.0</v>
      </c>
      <c r="BV30" s="396">
        <f t="shared" si="34"/>
        <v>6.220646325</v>
      </c>
      <c r="BW30" s="397">
        <f t="shared" si="35"/>
        <v>1.725298045</v>
      </c>
      <c r="BX30" s="398">
        <f t="shared" si="36"/>
        <v>-0.7796913139</v>
      </c>
      <c r="BY30" s="396">
        <v>3.0</v>
      </c>
      <c r="BZ30" s="396">
        <f t="shared" si="37"/>
        <v>9.330969488</v>
      </c>
      <c r="CA30" s="397">
        <f t="shared" si="38"/>
        <v>11.21443729</v>
      </c>
      <c r="CB30" s="398">
        <f t="shared" si="39"/>
        <v>2.220699399</v>
      </c>
      <c r="CC30" s="400">
        <v>1.0</v>
      </c>
      <c r="CD30" s="396">
        <f t="shared" si="40"/>
        <v>3.110323163</v>
      </c>
      <c r="CE30" s="397">
        <f t="shared" si="41"/>
        <v>0.8626490226</v>
      </c>
      <c r="CF30" s="398">
        <f t="shared" si="42"/>
        <v>-1.084293146</v>
      </c>
      <c r="CG30" s="392">
        <v>2.0</v>
      </c>
      <c r="CH30" s="396">
        <f t="shared" si="43"/>
        <v>6.220646325</v>
      </c>
      <c r="CI30" s="397">
        <f t="shared" si="44"/>
        <v>3.45059609</v>
      </c>
      <c r="CJ30" s="398">
        <f t="shared" si="45"/>
        <v>0.1868654092</v>
      </c>
      <c r="CK30" s="392">
        <v>4.0</v>
      </c>
      <c r="CL30" s="396">
        <f t="shared" si="46"/>
        <v>12.44129265</v>
      </c>
      <c r="CM30" s="397">
        <f t="shared" si="47"/>
        <v>3.45059609</v>
      </c>
      <c r="CN30" s="398">
        <f t="shared" si="48"/>
        <v>-0.410224031</v>
      </c>
      <c r="CO30" s="392">
        <v>10.0</v>
      </c>
      <c r="CP30" s="433">
        <f t="shared" si="49"/>
        <v>31.10323163</v>
      </c>
      <c r="CQ30" s="397">
        <f t="shared" si="50"/>
        <v>55.20953745</v>
      </c>
      <c r="CR30" s="398">
        <f t="shared" si="51"/>
        <v>1.447020651</v>
      </c>
      <c r="CS30" s="404">
        <f t="shared" si="52"/>
        <v>0.2446981249</v>
      </c>
      <c r="CT30" s="396">
        <v>16.1103</v>
      </c>
      <c r="CU30" s="396">
        <v>66.7694205</v>
      </c>
      <c r="CV30" s="405">
        <f t="shared" si="53"/>
        <v>41.43986025</v>
      </c>
      <c r="CW30" s="383" t="s">
        <v>140</v>
      </c>
      <c r="CX30" s="383" t="s">
        <v>140</v>
      </c>
      <c r="CY30" s="220" t="s">
        <v>141</v>
      </c>
      <c r="CZ30" s="432">
        <v>32151.0</v>
      </c>
      <c r="DA30" s="392">
        <v>52.87549376380206</v>
      </c>
      <c r="DB30" s="398">
        <f t="shared" si="54"/>
        <v>0.4934083873</v>
      </c>
      <c r="DC30" s="396">
        <v>294.706962</v>
      </c>
      <c r="DD30" s="398">
        <f t="shared" si="55"/>
        <v>1.441371234</v>
      </c>
      <c r="DE30" s="400">
        <v>294.706962</v>
      </c>
      <c r="DF30" s="398">
        <f t="shared" si="56"/>
        <v>1.759397605</v>
      </c>
      <c r="DG30" s="457">
        <f t="shared" si="57"/>
        <v>1.046896403</v>
      </c>
      <c r="DH30" s="400">
        <v>833.5</v>
      </c>
      <c r="DI30" s="398">
        <f t="shared" si="58"/>
        <v>-0.7260902698</v>
      </c>
      <c r="DJ30" s="411">
        <f t="shared" si="59"/>
        <v>-0.7260902698</v>
      </c>
    </row>
    <row r="31">
      <c r="A31" s="428" t="s">
        <v>177</v>
      </c>
      <c r="B31" s="383" t="s">
        <v>148</v>
      </c>
      <c r="C31" s="383" t="s">
        <v>148</v>
      </c>
      <c r="D31" s="383" t="str">
        <f>Neces.!I45</f>
        <v>Centro Sul</v>
      </c>
      <c r="E31" s="383">
        <v>595.069377135793</v>
      </c>
      <c r="F31" s="386">
        <f t="shared" si="1"/>
        <v>-0.2293925866</v>
      </c>
      <c r="G31" s="385">
        <f t="shared" si="64"/>
        <v>15296.63018</v>
      </c>
      <c r="H31" s="385">
        <v>13663.0</v>
      </c>
      <c r="I31" s="383">
        <f t="shared" si="2"/>
        <v>4.135546068</v>
      </c>
      <c r="J31" s="386">
        <f t="shared" si="3"/>
        <v>0.1761962208</v>
      </c>
      <c r="K31" s="383">
        <v>0.108333857</v>
      </c>
      <c r="L31" s="386">
        <f t="shared" si="63"/>
        <v>1.347258013</v>
      </c>
      <c r="M31" s="383">
        <v>0.244489104</v>
      </c>
      <c r="N31" s="386">
        <f t="shared" si="5"/>
        <v>-0.1953224597</v>
      </c>
      <c r="O31" s="383">
        <v>0.9456188622182005</v>
      </c>
      <c r="P31" s="387">
        <v>0.0</v>
      </c>
      <c r="Q31" s="387">
        <f t="shared" si="6"/>
        <v>-0.2205145505</v>
      </c>
      <c r="R31" s="383">
        <v>1075.89841176901</v>
      </c>
      <c r="S31" s="386">
        <f t="shared" si="7"/>
        <v>-0.6957807574</v>
      </c>
      <c r="T31" s="383">
        <v>10.9273219644295</v>
      </c>
      <c r="U31" s="386">
        <f t="shared" si="8"/>
        <v>0.4273416789</v>
      </c>
      <c r="V31" s="383">
        <v>6.89453267949938</v>
      </c>
      <c r="W31" s="386">
        <f t="shared" si="9"/>
        <v>-0.5979506226</v>
      </c>
      <c r="X31" s="383">
        <v>23.3038132181805</v>
      </c>
      <c r="Y31" s="383">
        <f t="shared" si="10"/>
        <v>76.69618678</v>
      </c>
      <c r="Z31" s="386">
        <f t="shared" si="11"/>
        <v>-0.6493045362</v>
      </c>
      <c r="AA31" s="395">
        <f t="shared" si="12"/>
        <v>-0.1002072266</v>
      </c>
      <c r="AB31" s="429" t="s">
        <v>177</v>
      </c>
      <c r="AC31" s="429" t="s">
        <v>148</v>
      </c>
      <c r="AD31" s="430">
        <v>13663.0</v>
      </c>
      <c r="AE31" s="431" t="str">
        <f>Leitos!K45</f>
        <v>Centro Sul</v>
      </c>
      <c r="AF31" s="383">
        <v>0.0</v>
      </c>
      <c r="AG31" s="392">
        <f t="shared" si="61"/>
        <v>71.01496777</v>
      </c>
      <c r="AH31" s="382">
        <f t="shared" si="13"/>
        <v>71.01496777</v>
      </c>
      <c r="AI31" s="383">
        <v>0.0</v>
      </c>
      <c r="AJ31" s="392">
        <f t="shared" si="14"/>
        <v>12.66350824</v>
      </c>
      <c r="AK31" s="382">
        <f t="shared" si="15"/>
        <v>12.66350824</v>
      </c>
      <c r="AL31" s="383">
        <v>0.0</v>
      </c>
      <c r="AM31" s="392">
        <f t="shared" si="16"/>
        <v>18.37450215</v>
      </c>
      <c r="AN31" s="382">
        <f t="shared" si="17"/>
        <v>18.37450215</v>
      </c>
      <c r="AO31" s="383">
        <v>87.8284417770621</v>
      </c>
      <c r="AP31" s="392">
        <f t="shared" si="18"/>
        <v>157.9213969</v>
      </c>
      <c r="AQ31" s="382">
        <f t="shared" si="19"/>
        <v>157.9213969</v>
      </c>
      <c r="AR31" s="393">
        <f t="shared" si="20"/>
        <v>69.6244649</v>
      </c>
      <c r="AS31" s="383" t="s">
        <v>177</v>
      </c>
      <c r="AT31" s="383" t="s">
        <v>148</v>
      </c>
      <c r="AU31" s="383" t="str">
        <f>RH!I45</f>
        <v>Centro Sul</v>
      </c>
      <c r="AV31" s="432">
        <v>7228.0</v>
      </c>
      <c r="AW31" s="383">
        <v>100.0</v>
      </c>
      <c r="AX31" s="382">
        <f t="shared" si="21"/>
        <v>0.5453197569</v>
      </c>
      <c r="AY31" s="383">
        <v>100.0</v>
      </c>
      <c r="AZ31" s="382">
        <f t="shared" si="22"/>
        <v>0.5821825615</v>
      </c>
      <c r="BA31" s="383">
        <v>1.11798287345385</v>
      </c>
      <c r="BB31" s="382">
        <f t="shared" si="23"/>
        <v>-0.5665614506</v>
      </c>
      <c r="BC31" s="383">
        <v>1.27717192417478</v>
      </c>
      <c r="BD31" s="382">
        <f t="shared" si="24"/>
        <v>-0.328792041</v>
      </c>
      <c r="BE31" s="383">
        <v>13.0</v>
      </c>
      <c r="BF31" s="383">
        <f t="shared" si="25"/>
        <v>1.798561151</v>
      </c>
      <c r="BG31" s="382">
        <f t="shared" si="26"/>
        <v>0.6082430618</v>
      </c>
      <c r="BH31" s="395">
        <f t="shared" si="27"/>
        <v>-0.04049953378</v>
      </c>
      <c r="BI31" s="383" t="s">
        <v>177</v>
      </c>
      <c r="BJ31" s="383" t="s">
        <v>148</v>
      </c>
      <c r="BK31" s="383" t="str">
        <f>Equip.!J48</f>
        <v>Centro Sul</v>
      </c>
      <c r="BL31" s="432">
        <v>13663.0</v>
      </c>
      <c r="BM31" s="392">
        <v>1.0</v>
      </c>
      <c r="BN31" s="396">
        <f t="shared" si="28"/>
        <v>7.319036815</v>
      </c>
      <c r="BO31" s="397">
        <f t="shared" si="29"/>
        <v>5.462689828</v>
      </c>
      <c r="BP31" s="398">
        <f t="shared" si="30"/>
        <v>-0.6230938434</v>
      </c>
      <c r="BQ31" s="396">
        <v>1.0</v>
      </c>
      <c r="BR31" s="396">
        <f t="shared" si="31"/>
        <v>7.319036815</v>
      </c>
      <c r="BS31" s="397">
        <f t="shared" si="32"/>
        <v>1.241520416</v>
      </c>
      <c r="BT31" s="398">
        <f t="shared" si="33"/>
        <v>-0.5163280963</v>
      </c>
      <c r="BU31" s="396">
        <v>1.0</v>
      </c>
      <c r="BV31" s="396">
        <f t="shared" si="34"/>
        <v>7.319036815</v>
      </c>
      <c r="BW31" s="397">
        <f t="shared" si="35"/>
        <v>2.234736748</v>
      </c>
      <c r="BX31" s="398">
        <f t="shared" si="36"/>
        <v>-0.4770555528</v>
      </c>
      <c r="BY31" s="396">
        <v>0.0</v>
      </c>
      <c r="BZ31" s="396">
        <f t="shared" si="37"/>
        <v>0</v>
      </c>
      <c r="CA31" s="397">
        <f t="shared" si="38"/>
        <v>1.738128582</v>
      </c>
      <c r="CB31" s="398">
        <f t="shared" si="39"/>
        <v>-0.9989380871</v>
      </c>
      <c r="CC31" s="400">
        <v>1.0</v>
      </c>
      <c r="CD31" s="396">
        <f t="shared" si="40"/>
        <v>7.319036815</v>
      </c>
      <c r="CE31" s="397">
        <f t="shared" si="41"/>
        <v>1.241520416</v>
      </c>
      <c r="CF31" s="398">
        <f t="shared" si="42"/>
        <v>-0.5163280963</v>
      </c>
      <c r="CG31" s="392">
        <v>0.0</v>
      </c>
      <c r="CH31" s="396">
        <f t="shared" si="43"/>
        <v>0</v>
      </c>
      <c r="CI31" s="397">
        <f t="shared" si="44"/>
        <v>2.483040831</v>
      </c>
      <c r="CJ31" s="398">
        <f t="shared" si="45"/>
        <v>-0.2653646112</v>
      </c>
      <c r="CK31" s="392">
        <v>0.0</v>
      </c>
      <c r="CL31" s="396">
        <f t="shared" si="46"/>
        <v>0</v>
      </c>
      <c r="CM31" s="397">
        <f t="shared" si="47"/>
        <v>6.952514327</v>
      </c>
      <c r="CN31" s="398">
        <f t="shared" si="48"/>
        <v>0.9027859184</v>
      </c>
      <c r="CO31" s="392">
        <v>18.0</v>
      </c>
      <c r="CP31" s="433">
        <f t="shared" si="49"/>
        <v>131.7426627</v>
      </c>
      <c r="CQ31" s="397">
        <f t="shared" si="50"/>
        <v>40.22526146</v>
      </c>
      <c r="CR31" s="398">
        <f t="shared" si="51"/>
        <v>0.04770633102</v>
      </c>
      <c r="CS31" s="404">
        <f t="shared" si="52"/>
        <v>-0.2355368788</v>
      </c>
      <c r="CT31" s="396">
        <v>15.35039</v>
      </c>
      <c r="CU31" s="396">
        <v>33.495702</v>
      </c>
      <c r="CV31" s="405">
        <f t="shared" si="53"/>
        <v>24.423046</v>
      </c>
      <c r="CW31" s="383" t="s">
        <v>177</v>
      </c>
      <c r="CX31" s="383" t="s">
        <v>148</v>
      </c>
      <c r="CY31" s="220" t="s">
        <v>143</v>
      </c>
      <c r="CZ31" s="432">
        <v>13663.0</v>
      </c>
      <c r="DA31" s="392">
        <v>102.4665154065725</v>
      </c>
      <c r="DB31" s="398">
        <f t="shared" si="54"/>
        <v>2.356721862</v>
      </c>
      <c r="DC31" s="396">
        <v>70.88342762</v>
      </c>
      <c r="DD31" s="398">
        <f t="shared" si="55"/>
        <v>-1.028766085</v>
      </c>
      <c r="DE31" s="400">
        <v>70.88342762</v>
      </c>
      <c r="DF31" s="398">
        <f t="shared" si="56"/>
        <v>-0.7472460148</v>
      </c>
      <c r="DG31" s="458">
        <f t="shared" si="57"/>
        <v>0.7343579062</v>
      </c>
      <c r="DH31" s="400">
        <v>673.36</v>
      </c>
      <c r="DI31" s="398">
        <f t="shared" si="58"/>
        <v>-0.9792587739</v>
      </c>
      <c r="DJ31" s="411">
        <f t="shared" si="59"/>
        <v>-0.9792587739</v>
      </c>
    </row>
    <row r="32">
      <c r="A32" s="428" t="s">
        <v>178</v>
      </c>
      <c r="B32" s="383" t="s">
        <v>130</v>
      </c>
      <c r="C32" s="383" t="s">
        <v>136</v>
      </c>
      <c r="D32" s="383" t="str">
        <f>Neces.!I46</f>
        <v>Baixo Pantanal</v>
      </c>
      <c r="E32" s="383">
        <v>583.005308692141</v>
      </c>
      <c r="F32" s="386">
        <f t="shared" si="1"/>
        <v>-0.341471717</v>
      </c>
      <c r="G32" s="385">
        <f t="shared" si="64"/>
        <v>12427.18253</v>
      </c>
      <c r="H32" s="385">
        <v>11100.0</v>
      </c>
      <c r="I32" s="383">
        <f t="shared" si="2"/>
        <v>4.045322979</v>
      </c>
      <c r="J32" s="386">
        <f t="shared" si="3"/>
        <v>0.3899577028</v>
      </c>
      <c r="K32" s="383">
        <v>0.070660254</v>
      </c>
      <c r="L32" s="386">
        <f t="shared" si="63"/>
        <v>-0.8794602949</v>
      </c>
      <c r="M32" s="383">
        <v>0.215391342</v>
      </c>
      <c r="N32" s="386">
        <f t="shared" si="5"/>
        <v>-1.436028038</v>
      </c>
      <c r="O32" s="383">
        <v>0.9456188622182005</v>
      </c>
      <c r="P32" s="387">
        <v>0.0</v>
      </c>
      <c r="Q32" s="387">
        <f t="shared" si="6"/>
        <v>-0.2205145505</v>
      </c>
      <c r="R32" s="383">
        <v>1666.66666666667</v>
      </c>
      <c r="S32" s="386">
        <f t="shared" si="7"/>
        <v>0.0610925891</v>
      </c>
      <c r="T32" s="383">
        <v>9.96396396396397</v>
      </c>
      <c r="U32" s="386">
        <f t="shared" si="8"/>
        <v>0.002368250107</v>
      </c>
      <c r="V32" s="383">
        <v>7.95495495495496</v>
      </c>
      <c r="W32" s="386">
        <f t="shared" si="9"/>
        <v>0.4462242796</v>
      </c>
      <c r="X32" s="383">
        <v>4.79279279279279</v>
      </c>
      <c r="Y32" s="383">
        <f t="shared" si="10"/>
        <v>95.20720721</v>
      </c>
      <c r="Z32" s="386">
        <f t="shared" si="11"/>
        <v>1.268239622</v>
      </c>
      <c r="AA32" s="395">
        <f t="shared" si="12"/>
        <v>-0.149587469</v>
      </c>
      <c r="AB32" s="429" t="s">
        <v>178</v>
      </c>
      <c r="AC32" s="429" t="s">
        <v>130</v>
      </c>
      <c r="AD32" s="430">
        <v>11100.0</v>
      </c>
      <c r="AE32" s="431" t="str">
        <f>Leitos!K46</f>
        <v>Baixo Pantanal</v>
      </c>
      <c r="AF32" s="383">
        <v>0.0</v>
      </c>
      <c r="AG32" s="392">
        <f t="shared" si="61"/>
        <v>29.3690142</v>
      </c>
      <c r="AH32" s="382">
        <f t="shared" si="13"/>
        <v>29.3690142</v>
      </c>
      <c r="AI32" s="383">
        <v>0.0</v>
      </c>
      <c r="AJ32" s="392">
        <f t="shared" si="14"/>
        <v>0</v>
      </c>
      <c r="AK32" s="382">
        <f t="shared" si="15"/>
        <v>0</v>
      </c>
      <c r="AL32" s="383">
        <v>0.0</v>
      </c>
      <c r="AM32" s="392">
        <f t="shared" si="16"/>
        <v>4.977799016</v>
      </c>
      <c r="AN32" s="382">
        <f t="shared" si="17"/>
        <v>4.977799016</v>
      </c>
      <c r="AO32" s="383">
        <v>126.126126126126</v>
      </c>
      <c r="AP32" s="392">
        <f t="shared" si="18"/>
        <v>159.7873484</v>
      </c>
      <c r="AQ32" s="382">
        <f t="shared" si="19"/>
        <v>159.7873484</v>
      </c>
      <c r="AR32" s="393">
        <f t="shared" si="20"/>
        <v>55.30334707</v>
      </c>
      <c r="AS32" s="383" t="s">
        <v>178</v>
      </c>
      <c r="AT32" s="383" t="s">
        <v>130</v>
      </c>
      <c r="AU32" s="383" t="str">
        <f>RH!I46</f>
        <v>Baixo Pantanal</v>
      </c>
      <c r="AV32" s="432">
        <v>2952.0</v>
      </c>
      <c r="AW32" s="383">
        <v>100.0</v>
      </c>
      <c r="AX32" s="382">
        <f t="shared" si="21"/>
        <v>0.5453197569</v>
      </c>
      <c r="AY32" s="383">
        <v>100.0</v>
      </c>
      <c r="AZ32" s="382">
        <f t="shared" si="22"/>
        <v>0.5821825615</v>
      </c>
      <c r="BA32" s="383">
        <v>0.844594594594595</v>
      </c>
      <c r="BB32" s="382">
        <f t="shared" si="23"/>
        <v>-0.9281300013</v>
      </c>
      <c r="BC32" s="383">
        <v>1.62162162162162</v>
      </c>
      <c r="BD32" s="382">
        <f t="shared" si="24"/>
        <v>0.2343077992</v>
      </c>
      <c r="BE32" s="383">
        <v>5.0</v>
      </c>
      <c r="BF32" s="383">
        <f t="shared" si="25"/>
        <v>1.693766938</v>
      </c>
      <c r="BG32" s="382">
        <f t="shared" si="26"/>
        <v>0.5014845531</v>
      </c>
      <c r="BH32" s="395">
        <f t="shared" si="27"/>
        <v>0.009284002187</v>
      </c>
      <c r="BI32" s="383" t="s">
        <v>178</v>
      </c>
      <c r="BJ32" s="383" t="s">
        <v>130</v>
      </c>
      <c r="BK32" s="383" t="str">
        <f>Equip.!J49</f>
        <v>Baixo Pantanal</v>
      </c>
      <c r="BL32" s="432">
        <v>11100.0</v>
      </c>
      <c r="BM32" s="392">
        <v>0.0</v>
      </c>
      <c r="BN32" s="396">
        <f t="shared" si="28"/>
        <v>0</v>
      </c>
      <c r="BO32" s="397">
        <f t="shared" si="29"/>
        <v>5.475578918</v>
      </c>
      <c r="BP32" s="398">
        <f t="shared" si="30"/>
        <v>-0.6016722703</v>
      </c>
      <c r="BQ32" s="396">
        <v>1.0</v>
      </c>
      <c r="BR32" s="396">
        <f t="shared" si="31"/>
        <v>9.009009009</v>
      </c>
      <c r="BS32" s="397">
        <f t="shared" si="32"/>
        <v>2.98667941</v>
      </c>
      <c r="BT32" s="398">
        <f t="shared" si="33"/>
        <v>2.09983489</v>
      </c>
      <c r="BU32" s="396">
        <v>0.0</v>
      </c>
      <c r="BV32" s="396">
        <f t="shared" si="34"/>
        <v>0</v>
      </c>
      <c r="BW32" s="397">
        <f t="shared" si="35"/>
        <v>2.488899508</v>
      </c>
      <c r="BX32" s="398">
        <f t="shared" si="36"/>
        <v>-0.3260683194</v>
      </c>
      <c r="BY32" s="396">
        <v>0.0</v>
      </c>
      <c r="BZ32" s="396">
        <f t="shared" si="37"/>
        <v>0</v>
      </c>
      <c r="CA32" s="397">
        <f t="shared" si="38"/>
        <v>3.484459311</v>
      </c>
      <c r="CB32" s="398">
        <f t="shared" si="39"/>
        <v>-0.4056108696</v>
      </c>
      <c r="CC32" s="400">
        <v>1.0</v>
      </c>
      <c r="CD32" s="396">
        <f t="shared" si="40"/>
        <v>9.009009009</v>
      </c>
      <c r="CE32" s="397">
        <f t="shared" si="41"/>
        <v>2.98667941</v>
      </c>
      <c r="CF32" s="398">
        <f t="shared" si="42"/>
        <v>2.09983489</v>
      </c>
      <c r="CG32" s="392">
        <v>0.0</v>
      </c>
      <c r="CH32" s="396">
        <f t="shared" si="43"/>
        <v>0</v>
      </c>
      <c r="CI32" s="397">
        <f t="shared" si="44"/>
        <v>1.991119607</v>
      </c>
      <c r="CJ32" s="398">
        <f t="shared" si="45"/>
        <v>-0.495285893</v>
      </c>
      <c r="CK32" s="392">
        <v>0.0</v>
      </c>
      <c r="CL32" s="396">
        <f t="shared" si="46"/>
        <v>0</v>
      </c>
      <c r="CM32" s="397">
        <f t="shared" si="47"/>
        <v>5.97335882</v>
      </c>
      <c r="CN32" s="398">
        <f t="shared" si="48"/>
        <v>0.5356611495</v>
      </c>
      <c r="CO32" s="392">
        <v>4.0</v>
      </c>
      <c r="CP32" s="433">
        <f t="shared" si="49"/>
        <v>36.03603604</v>
      </c>
      <c r="CQ32" s="397">
        <f t="shared" si="50"/>
        <v>37.83127252</v>
      </c>
      <c r="CR32" s="398">
        <f t="shared" si="51"/>
        <v>-0.1758575575</v>
      </c>
      <c r="CS32" s="404">
        <f t="shared" si="52"/>
        <v>0.1376702365</v>
      </c>
      <c r="CT32" s="396">
        <v>6.855124</v>
      </c>
      <c r="CU32" s="396">
        <v>86.8771584</v>
      </c>
      <c r="CV32" s="405">
        <f t="shared" si="53"/>
        <v>46.8661412</v>
      </c>
      <c r="CW32" s="383" t="s">
        <v>178</v>
      </c>
      <c r="CX32" s="383" t="s">
        <v>130</v>
      </c>
      <c r="CY32" s="220" t="s">
        <v>132</v>
      </c>
      <c r="CZ32" s="432">
        <v>11100.0</v>
      </c>
      <c r="DA32" s="392">
        <v>27.027027027027028</v>
      </c>
      <c r="DB32" s="398">
        <f t="shared" si="54"/>
        <v>-0.4778117002</v>
      </c>
      <c r="DC32" s="396">
        <v>120.8554542</v>
      </c>
      <c r="DD32" s="398">
        <f t="shared" si="55"/>
        <v>-0.4772701573</v>
      </c>
      <c r="DE32" s="400">
        <v>120.8554542</v>
      </c>
      <c r="DF32" s="398">
        <f t="shared" si="56"/>
        <v>-0.1875994971</v>
      </c>
      <c r="DG32" s="459">
        <f t="shared" si="57"/>
        <v>-0.4051232637</v>
      </c>
      <c r="DH32" s="400">
        <v>1147.89</v>
      </c>
      <c r="DI32" s="398">
        <f t="shared" si="58"/>
        <v>-0.2290648796</v>
      </c>
      <c r="DJ32" s="411">
        <f t="shared" si="59"/>
        <v>-0.2290648796</v>
      </c>
    </row>
    <row r="33">
      <c r="A33" s="428" t="s">
        <v>179</v>
      </c>
      <c r="B33" s="383" t="s">
        <v>148</v>
      </c>
      <c r="C33" s="383" t="s">
        <v>148</v>
      </c>
      <c r="D33" s="383" t="str">
        <f>Neces.!I47</f>
        <v>Centro Sul</v>
      </c>
      <c r="E33" s="383">
        <v>488.276607000366</v>
      </c>
      <c r="F33" s="386">
        <f t="shared" si="1"/>
        <v>-1.22153225</v>
      </c>
      <c r="G33" s="385">
        <f t="shared" si="64"/>
        <v>6244.939115</v>
      </c>
      <c r="H33" s="385">
        <v>5578.0</v>
      </c>
      <c r="I33" s="383">
        <f t="shared" si="2"/>
        <v>3.74647851</v>
      </c>
      <c r="J33" s="386">
        <f t="shared" si="3"/>
        <v>1.097996376</v>
      </c>
      <c r="K33" s="383">
        <v>0.096603516</v>
      </c>
      <c r="L33" s="386">
        <f t="shared" si="63"/>
        <v>0.6539299798</v>
      </c>
      <c r="M33" s="383">
        <v>0.267622461</v>
      </c>
      <c r="N33" s="386">
        <f t="shared" si="5"/>
        <v>0.7910656027</v>
      </c>
      <c r="O33" s="383">
        <v>0.9456188622182005</v>
      </c>
      <c r="P33" s="387">
        <v>0.0</v>
      </c>
      <c r="Q33" s="387">
        <f t="shared" si="6"/>
        <v>-0.2205145505</v>
      </c>
      <c r="R33" s="383">
        <v>842.595912513446</v>
      </c>
      <c r="S33" s="386">
        <f t="shared" si="7"/>
        <v>-0.9946804391</v>
      </c>
      <c r="T33" s="383">
        <v>11.4557188956615</v>
      </c>
      <c r="U33" s="386">
        <f t="shared" si="8"/>
        <v>0.6604374289</v>
      </c>
      <c r="V33" s="383">
        <v>6.97382574399426</v>
      </c>
      <c r="W33" s="386">
        <f t="shared" si="9"/>
        <v>-0.5198724553</v>
      </c>
      <c r="X33" s="383">
        <v>14.1269272140552</v>
      </c>
      <c r="Y33" s="383">
        <f t="shared" si="10"/>
        <v>85.87307279</v>
      </c>
      <c r="Z33" s="386">
        <f t="shared" si="11"/>
        <v>0.3013229138</v>
      </c>
      <c r="AA33" s="395">
        <f t="shared" si="12"/>
        <v>-0.09641766808</v>
      </c>
      <c r="AB33" s="429" t="s">
        <v>179</v>
      </c>
      <c r="AC33" s="429" t="s">
        <v>148</v>
      </c>
      <c r="AD33" s="430">
        <v>5578.0</v>
      </c>
      <c r="AE33" s="431" t="str">
        <f>Leitos!K47</f>
        <v>Centro Sul</v>
      </c>
      <c r="AF33" s="383">
        <v>0.0</v>
      </c>
      <c r="AG33" s="392">
        <f t="shared" si="61"/>
        <v>71.01496777</v>
      </c>
      <c r="AH33" s="382">
        <f t="shared" si="13"/>
        <v>71.01496777</v>
      </c>
      <c r="AI33" s="383">
        <v>0.0</v>
      </c>
      <c r="AJ33" s="392">
        <f t="shared" si="14"/>
        <v>12.66350824</v>
      </c>
      <c r="AK33" s="382">
        <f t="shared" si="15"/>
        <v>12.66350824</v>
      </c>
      <c r="AL33" s="383">
        <v>0.0</v>
      </c>
      <c r="AM33" s="392">
        <f t="shared" si="16"/>
        <v>18.37450215</v>
      </c>
      <c r="AN33" s="382">
        <f t="shared" si="17"/>
        <v>18.37450215</v>
      </c>
      <c r="AO33" s="383">
        <v>0.0</v>
      </c>
      <c r="AP33" s="392">
        <f t="shared" si="18"/>
        <v>157.9213969</v>
      </c>
      <c r="AQ33" s="382">
        <f t="shared" si="19"/>
        <v>157.9213969</v>
      </c>
      <c r="AR33" s="393">
        <f t="shared" si="20"/>
        <v>69.6244649</v>
      </c>
      <c r="AS33" s="383" t="s">
        <v>179</v>
      </c>
      <c r="AT33" s="383" t="s">
        <v>148</v>
      </c>
      <c r="AU33" s="383" t="str">
        <f>RH!I47</f>
        <v>Centro Sul</v>
      </c>
      <c r="AV33" s="432">
        <v>2058.0</v>
      </c>
      <c r="AW33" s="383">
        <v>100.0</v>
      </c>
      <c r="AX33" s="382">
        <f t="shared" si="21"/>
        <v>0.5453197569</v>
      </c>
      <c r="AY33" s="383">
        <v>100.0</v>
      </c>
      <c r="AZ33" s="382">
        <f t="shared" si="22"/>
        <v>0.5821825615</v>
      </c>
      <c r="BA33" s="383">
        <v>1.0129078522768</v>
      </c>
      <c r="BB33" s="382">
        <f t="shared" si="23"/>
        <v>-0.7055279904</v>
      </c>
      <c r="BC33" s="383">
        <v>0.806740767300108</v>
      </c>
      <c r="BD33" s="382">
        <f t="shared" si="24"/>
        <v>-1.097843984</v>
      </c>
      <c r="BE33" s="383">
        <v>8.0</v>
      </c>
      <c r="BF33" s="383">
        <f t="shared" si="25"/>
        <v>3.887269193</v>
      </c>
      <c r="BG33" s="382">
        <f t="shared" si="26"/>
        <v>2.736102497</v>
      </c>
      <c r="BH33" s="395">
        <f t="shared" si="27"/>
        <v>-0.1001191352</v>
      </c>
      <c r="BI33" s="383" t="s">
        <v>179</v>
      </c>
      <c r="BJ33" s="383" t="s">
        <v>148</v>
      </c>
      <c r="BK33" s="383" t="str">
        <f>Equip.!J50</f>
        <v>Centro Sul</v>
      </c>
      <c r="BL33" s="432">
        <v>5578.0</v>
      </c>
      <c r="BM33" s="392">
        <v>0.0</v>
      </c>
      <c r="BN33" s="396">
        <f t="shared" si="28"/>
        <v>0</v>
      </c>
      <c r="BO33" s="397">
        <f t="shared" si="29"/>
        <v>5.462689828</v>
      </c>
      <c r="BP33" s="398">
        <f t="shared" si="30"/>
        <v>-0.6230938434</v>
      </c>
      <c r="BQ33" s="396">
        <v>0.0</v>
      </c>
      <c r="BR33" s="396">
        <f t="shared" si="31"/>
        <v>0</v>
      </c>
      <c r="BS33" s="397">
        <f t="shared" si="32"/>
        <v>1.241520416</v>
      </c>
      <c r="BT33" s="398">
        <f t="shared" si="33"/>
        <v>-0.5163280963</v>
      </c>
      <c r="BU33" s="396">
        <v>1.0</v>
      </c>
      <c r="BV33" s="396">
        <f t="shared" si="34"/>
        <v>17.92757261</v>
      </c>
      <c r="BW33" s="397">
        <f t="shared" si="35"/>
        <v>2.234736748</v>
      </c>
      <c r="BX33" s="398">
        <f t="shared" si="36"/>
        <v>-0.4770555528</v>
      </c>
      <c r="BY33" s="396">
        <v>0.0</v>
      </c>
      <c r="BZ33" s="396">
        <f t="shared" si="37"/>
        <v>0</v>
      </c>
      <c r="CA33" s="397">
        <f t="shared" si="38"/>
        <v>1.738128582</v>
      </c>
      <c r="CB33" s="398">
        <f t="shared" si="39"/>
        <v>-0.9989380871</v>
      </c>
      <c r="CC33" s="400">
        <v>0.0</v>
      </c>
      <c r="CD33" s="396">
        <f t="shared" si="40"/>
        <v>0</v>
      </c>
      <c r="CE33" s="397">
        <f t="shared" si="41"/>
        <v>1.241520416</v>
      </c>
      <c r="CF33" s="398">
        <f t="shared" si="42"/>
        <v>-0.5163280963</v>
      </c>
      <c r="CG33" s="392">
        <v>0.0</v>
      </c>
      <c r="CH33" s="396">
        <f t="shared" si="43"/>
        <v>0</v>
      </c>
      <c r="CI33" s="397">
        <f t="shared" si="44"/>
        <v>2.483040831</v>
      </c>
      <c r="CJ33" s="398">
        <f t="shared" si="45"/>
        <v>-0.2653646112</v>
      </c>
      <c r="CK33" s="392">
        <v>0.0</v>
      </c>
      <c r="CL33" s="396">
        <f t="shared" si="46"/>
        <v>0</v>
      </c>
      <c r="CM33" s="397">
        <f t="shared" si="47"/>
        <v>6.952514327</v>
      </c>
      <c r="CN33" s="398">
        <f t="shared" si="48"/>
        <v>0.9027859184</v>
      </c>
      <c r="CO33" s="392">
        <v>2.0</v>
      </c>
      <c r="CP33" s="433">
        <f t="shared" si="49"/>
        <v>35.85514521</v>
      </c>
      <c r="CQ33" s="397">
        <f t="shared" si="50"/>
        <v>40.22526146</v>
      </c>
      <c r="CR33" s="398">
        <f t="shared" si="51"/>
        <v>0.04770633102</v>
      </c>
      <c r="CS33" s="404">
        <f t="shared" si="52"/>
        <v>-0.2355368788</v>
      </c>
      <c r="CT33" s="396">
        <v>15.35039</v>
      </c>
      <c r="CU33" s="396">
        <v>33.495702</v>
      </c>
      <c r="CV33" s="405">
        <f t="shared" si="53"/>
        <v>24.423046</v>
      </c>
      <c r="CW33" s="383" t="s">
        <v>179</v>
      </c>
      <c r="CX33" s="383" t="s">
        <v>148</v>
      </c>
      <c r="CY33" s="220" t="s">
        <v>143</v>
      </c>
      <c r="CZ33" s="432">
        <v>5578.0</v>
      </c>
      <c r="DA33" s="392">
        <v>17.927572606669056</v>
      </c>
      <c r="DB33" s="398">
        <f t="shared" si="54"/>
        <v>-0.8197110093</v>
      </c>
      <c r="DC33" s="396">
        <v>29.73747255</v>
      </c>
      <c r="DD33" s="398">
        <f t="shared" si="55"/>
        <v>-1.482856668</v>
      </c>
      <c r="DE33" s="400">
        <v>29.73747255</v>
      </c>
      <c r="DF33" s="398">
        <f t="shared" si="56"/>
        <v>-1.208047628</v>
      </c>
      <c r="DG33" s="460">
        <f t="shared" si="57"/>
        <v>-1.082581579</v>
      </c>
      <c r="DH33" s="400">
        <v>886.56</v>
      </c>
      <c r="DI33" s="398">
        <f t="shared" si="58"/>
        <v>-0.6422066628</v>
      </c>
      <c r="DJ33" s="411">
        <f t="shared" si="59"/>
        <v>-0.6422066628</v>
      </c>
    </row>
    <row r="34">
      <c r="A34" s="428" t="s">
        <v>148</v>
      </c>
      <c r="B34" s="383" t="s">
        <v>148</v>
      </c>
      <c r="C34" s="383" t="s">
        <v>148</v>
      </c>
      <c r="D34" s="383" t="str">
        <f>Neces.!I48</f>
        <v>Centro Sul</v>
      </c>
      <c r="E34" s="383">
        <v>625.196719683559</v>
      </c>
      <c r="F34" s="386">
        <f t="shared" si="1"/>
        <v>0.0505002511</v>
      </c>
      <c r="G34" s="385">
        <f t="shared" si="64"/>
        <v>272465.4173</v>
      </c>
      <c r="H34" s="385">
        <v>243367.0</v>
      </c>
      <c r="I34" s="383">
        <f t="shared" si="2"/>
        <v>5.386261689</v>
      </c>
      <c r="J34" s="386">
        <f t="shared" si="3"/>
        <v>-2.787067684</v>
      </c>
      <c r="K34" s="383">
        <v>0.070008102</v>
      </c>
      <c r="L34" s="386">
        <f t="shared" si="63"/>
        <v>-0.9180060851</v>
      </c>
      <c r="M34" s="383">
        <v>0.2449991</v>
      </c>
      <c r="N34" s="386">
        <f t="shared" si="5"/>
        <v>-0.1735766333</v>
      </c>
      <c r="O34" s="383">
        <v>0.9456188622182005</v>
      </c>
      <c r="P34" s="387">
        <v>0.0</v>
      </c>
      <c r="Q34" s="387">
        <f t="shared" si="6"/>
        <v>-0.2205145505</v>
      </c>
      <c r="R34" s="383">
        <v>861.250703669766</v>
      </c>
      <c r="S34" s="386">
        <f t="shared" si="7"/>
        <v>-0.9707805188</v>
      </c>
      <c r="T34" s="383">
        <v>8.77563515184885</v>
      </c>
      <c r="U34" s="386">
        <f t="shared" si="8"/>
        <v>-0.5218482609</v>
      </c>
      <c r="V34" s="383">
        <v>7.25981747730793</v>
      </c>
      <c r="W34" s="386">
        <f t="shared" si="9"/>
        <v>-0.2382625749</v>
      </c>
      <c r="X34" s="383">
        <v>32.9637954200857</v>
      </c>
      <c r="Y34" s="383">
        <f t="shared" si="10"/>
        <v>67.03620458</v>
      </c>
      <c r="Z34" s="386">
        <f t="shared" si="11"/>
        <v>-1.649975596</v>
      </c>
      <c r="AA34" s="395">
        <f t="shared" si="12"/>
        <v>-0.7219490535</v>
      </c>
      <c r="AB34" s="429" t="s">
        <v>148</v>
      </c>
      <c r="AC34" s="429" t="s">
        <v>148</v>
      </c>
      <c r="AD34" s="430">
        <v>243367.0</v>
      </c>
      <c r="AE34" s="431" t="str">
        <f>Leitos!K48</f>
        <v>Centro Sul</v>
      </c>
      <c r="AF34" s="383">
        <v>101.903709212835</v>
      </c>
      <c r="AG34" s="392">
        <f t="shared" si="61"/>
        <v>71.01496777</v>
      </c>
      <c r="AH34" s="382">
        <f t="shared" si="13"/>
        <v>71.01496777</v>
      </c>
      <c r="AI34" s="383">
        <v>20.9560047171556</v>
      </c>
      <c r="AJ34" s="392">
        <f t="shared" si="14"/>
        <v>12.66350824</v>
      </c>
      <c r="AK34" s="382">
        <f t="shared" si="15"/>
        <v>12.66350824</v>
      </c>
      <c r="AL34" s="383">
        <v>30.4067519425395</v>
      </c>
      <c r="AM34" s="392">
        <f t="shared" si="16"/>
        <v>18.37450215</v>
      </c>
      <c r="AN34" s="382">
        <f t="shared" si="17"/>
        <v>18.37450215</v>
      </c>
      <c r="AO34" s="383">
        <v>179.564197282294</v>
      </c>
      <c r="AP34" s="392">
        <f t="shared" si="18"/>
        <v>157.9213969</v>
      </c>
      <c r="AQ34" s="382">
        <f t="shared" si="19"/>
        <v>157.9213969</v>
      </c>
      <c r="AR34" s="393">
        <f t="shared" si="20"/>
        <v>69.6244649</v>
      </c>
      <c r="AS34" s="383" t="s">
        <v>148</v>
      </c>
      <c r="AT34" s="383" t="s">
        <v>148</v>
      </c>
      <c r="AU34" s="383" t="str">
        <f>RH!I48</f>
        <v>Centro Sul</v>
      </c>
      <c r="AV34" s="432">
        <v>126670.0</v>
      </c>
      <c r="AW34" s="383">
        <v>61.6661256456299</v>
      </c>
      <c r="AX34" s="382">
        <f t="shared" si="21"/>
        <v>-3.525643384</v>
      </c>
      <c r="AY34" s="383">
        <v>72.2982162741867</v>
      </c>
      <c r="AZ34" s="382">
        <f t="shared" si="22"/>
        <v>-1.578842101</v>
      </c>
      <c r="BA34" s="383">
        <v>3.33477833888736</v>
      </c>
      <c r="BB34" s="382">
        <f t="shared" si="23"/>
        <v>2.365252331</v>
      </c>
      <c r="BC34" s="383">
        <v>2.98345708333505</v>
      </c>
      <c r="BD34" s="382">
        <f t="shared" si="24"/>
        <v>2.460610614</v>
      </c>
      <c r="BE34" s="383">
        <v>149.0</v>
      </c>
      <c r="BF34" s="383">
        <f t="shared" si="25"/>
        <v>1.176284835</v>
      </c>
      <c r="BG34" s="382">
        <f t="shared" si="26"/>
        <v>-0.02569739542</v>
      </c>
      <c r="BH34" s="395">
        <f t="shared" si="27"/>
        <v>0.5821762569</v>
      </c>
      <c r="BI34" s="383" t="s">
        <v>148</v>
      </c>
      <c r="BJ34" s="383" t="s">
        <v>148</v>
      </c>
      <c r="BK34" s="383" t="str">
        <f>Equip.!J51</f>
        <v>Centro Sul</v>
      </c>
      <c r="BL34" s="432">
        <v>243367.0</v>
      </c>
      <c r="BM34" s="392">
        <v>13.0</v>
      </c>
      <c r="BN34" s="396">
        <f t="shared" si="28"/>
        <v>5.341726693</v>
      </c>
      <c r="BO34" s="397">
        <f t="shared" si="29"/>
        <v>5.462689828</v>
      </c>
      <c r="BP34" s="398">
        <f t="shared" si="30"/>
        <v>-0.6230938434</v>
      </c>
      <c r="BQ34" s="396">
        <v>2.0</v>
      </c>
      <c r="BR34" s="396">
        <f t="shared" si="31"/>
        <v>0.8218041066</v>
      </c>
      <c r="BS34" s="397">
        <f t="shared" si="32"/>
        <v>1.241520416</v>
      </c>
      <c r="BT34" s="398">
        <f t="shared" si="33"/>
        <v>-0.5163280963</v>
      </c>
      <c r="BU34" s="396">
        <v>6.0</v>
      </c>
      <c r="BV34" s="396">
        <f t="shared" si="34"/>
        <v>2.46541232</v>
      </c>
      <c r="BW34" s="397">
        <f t="shared" si="35"/>
        <v>2.234736748</v>
      </c>
      <c r="BX34" s="398">
        <f t="shared" si="36"/>
        <v>-0.4770555528</v>
      </c>
      <c r="BY34" s="396">
        <v>1.0</v>
      </c>
      <c r="BZ34" s="396">
        <f t="shared" si="37"/>
        <v>0.4109020533</v>
      </c>
      <c r="CA34" s="397">
        <f t="shared" si="38"/>
        <v>1.738128582</v>
      </c>
      <c r="CB34" s="398">
        <f t="shared" si="39"/>
        <v>-0.9989380871</v>
      </c>
      <c r="CC34" s="400">
        <v>2.0</v>
      </c>
      <c r="CD34" s="396">
        <f t="shared" si="40"/>
        <v>0.8218041066</v>
      </c>
      <c r="CE34" s="397">
        <f t="shared" si="41"/>
        <v>1.241520416</v>
      </c>
      <c r="CF34" s="398">
        <f t="shared" si="42"/>
        <v>-0.5163280963</v>
      </c>
      <c r="CG34" s="392">
        <v>10.0</v>
      </c>
      <c r="CH34" s="396">
        <f t="shared" si="43"/>
        <v>4.109020533</v>
      </c>
      <c r="CI34" s="397">
        <f t="shared" si="44"/>
        <v>2.483040831</v>
      </c>
      <c r="CJ34" s="398">
        <f t="shared" si="45"/>
        <v>-0.2653646112</v>
      </c>
      <c r="CK34" s="392">
        <v>25.0</v>
      </c>
      <c r="CL34" s="396">
        <f t="shared" si="46"/>
        <v>10.27255133</v>
      </c>
      <c r="CM34" s="397">
        <f t="shared" si="47"/>
        <v>6.952514327</v>
      </c>
      <c r="CN34" s="398">
        <f t="shared" si="48"/>
        <v>0.9027859184</v>
      </c>
      <c r="CO34" s="392">
        <v>108.0</v>
      </c>
      <c r="CP34" s="433">
        <f t="shared" si="49"/>
        <v>44.37742175</v>
      </c>
      <c r="CQ34" s="397">
        <f t="shared" si="50"/>
        <v>40.22526146</v>
      </c>
      <c r="CR34" s="398">
        <f t="shared" si="51"/>
        <v>0.04770633102</v>
      </c>
      <c r="CS34" s="404">
        <f t="shared" si="52"/>
        <v>-0.2355368788</v>
      </c>
      <c r="CT34" s="396">
        <v>15.35039</v>
      </c>
      <c r="CU34" s="396">
        <v>33.495702</v>
      </c>
      <c r="CV34" s="405">
        <f t="shared" si="53"/>
        <v>24.423046</v>
      </c>
      <c r="CW34" s="383" t="s">
        <v>148</v>
      </c>
      <c r="CX34" s="383" t="s">
        <v>148</v>
      </c>
      <c r="CY34" s="220" t="s">
        <v>143</v>
      </c>
      <c r="CZ34" s="432">
        <v>243367.0</v>
      </c>
      <c r="DA34" s="392">
        <v>64.1007203112994</v>
      </c>
      <c r="DB34" s="398">
        <f t="shared" si="54"/>
        <v>0.9151806193</v>
      </c>
      <c r="DC34" s="396">
        <v>77.06681649</v>
      </c>
      <c r="DD34" s="398">
        <f t="shared" si="55"/>
        <v>-0.9605256312</v>
      </c>
      <c r="DE34" s="400">
        <v>0.0</v>
      </c>
      <c r="DF34" s="398">
        <f t="shared" si="56"/>
        <v>-1.54108341</v>
      </c>
      <c r="DG34" s="461">
        <f t="shared" si="57"/>
        <v>-0.1678119507</v>
      </c>
      <c r="DH34" s="400">
        <v>948.65</v>
      </c>
      <c r="DI34" s="398">
        <f t="shared" si="58"/>
        <v>-0.5440473496</v>
      </c>
      <c r="DJ34" s="411">
        <f t="shared" si="59"/>
        <v>-0.5440473496</v>
      </c>
    </row>
    <row r="35">
      <c r="A35" s="428" t="s">
        <v>180</v>
      </c>
      <c r="B35" s="383" t="s">
        <v>155</v>
      </c>
      <c r="C35" s="383" t="s">
        <v>148</v>
      </c>
      <c r="D35" s="383" t="str">
        <f>Neces.!I49</f>
        <v>Sul Fronteira</v>
      </c>
      <c r="E35" s="383">
        <v>582.978297517171</v>
      </c>
      <c r="F35" s="386">
        <f t="shared" si="1"/>
        <v>-0.3417226596</v>
      </c>
      <c r="G35" s="385">
        <f t="shared" si="64"/>
        <v>12747.37841</v>
      </c>
      <c r="H35" s="385">
        <v>11386.0</v>
      </c>
      <c r="I35" s="383">
        <f t="shared" si="2"/>
        <v>4.056371179</v>
      </c>
      <c r="J35" s="386">
        <f t="shared" si="3"/>
        <v>0.363781701</v>
      </c>
      <c r="K35" s="383">
        <v>0.070185567</v>
      </c>
      <c r="L35" s="386">
        <f t="shared" si="63"/>
        <v>-0.9075169221</v>
      </c>
      <c r="M35" s="383">
        <v>0.245030928</v>
      </c>
      <c r="N35" s="386">
        <f t="shared" si="5"/>
        <v>-0.1722195125</v>
      </c>
      <c r="O35" s="383">
        <v>0.9456188622182005</v>
      </c>
      <c r="P35" s="387">
        <v>0.0</v>
      </c>
      <c r="Q35" s="387">
        <f t="shared" si="6"/>
        <v>-0.2205145505</v>
      </c>
      <c r="R35" s="383">
        <v>1308.62462673459</v>
      </c>
      <c r="S35" s="386">
        <f t="shared" si="7"/>
        <v>-0.3976193926</v>
      </c>
      <c r="T35" s="383">
        <v>9.95959950816793</v>
      </c>
      <c r="U35" s="386">
        <f t="shared" si="8"/>
        <v>0.0004429245858</v>
      </c>
      <c r="V35" s="383">
        <v>7.40382926400843</v>
      </c>
      <c r="W35" s="386">
        <f t="shared" si="9"/>
        <v>-0.09645728015</v>
      </c>
      <c r="X35" s="383">
        <v>12.0411031090813</v>
      </c>
      <c r="Y35" s="383">
        <f t="shared" si="10"/>
        <v>87.95889689</v>
      </c>
      <c r="Z35" s="386">
        <f t="shared" si="11"/>
        <v>0.5173920302</v>
      </c>
      <c r="AA35" s="395">
        <f t="shared" si="12"/>
        <v>-0.1768663694</v>
      </c>
      <c r="AB35" s="429" t="s">
        <v>180</v>
      </c>
      <c r="AC35" s="429" t="s">
        <v>155</v>
      </c>
      <c r="AD35" s="430">
        <v>11386.0</v>
      </c>
      <c r="AE35" s="431" t="str">
        <f>Leitos!K49</f>
        <v>Sul Fronteira</v>
      </c>
      <c r="AF35" s="383">
        <v>114.175303003689</v>
      </c>
      <c r="AG35" s="392">
        <f t="shared" si="61"/>
        <v>35.80651132</v>
      </c>
      <c r="AH35" s="382">
        <f t="shared" si="13"/>
        <v>35.80651132</v>
      </c>
      <c r="AI35" s="383">
        <v>0.0</v>
      </c>
      <c r="AJ35" s="392">
        <f t="shared" si="14"/>
        <v>0</v>
      </c>
      <c r="AK35" s="382">
        <f t="shared" si="15"/>
        <v>0</v>
      </c>
      <c r="AL35" s="383">
        <v>0.0</v>
      </c>
      <c r="AM35" s="392">
        <f t="shared" si="16"/>
        <v>6.068900224</v>
      </c>
      <c r="AN35" s="382">
        <f t="shared" si="17"/>
        <v>6.068900224</v>
      </c>
      <c r="AO35" s="383">
        <v>184.437027929036</v>
      </c>
      <c r="AP35" s="392">
        <f t="shared" si="18"/>
        <v>134.729585</v>
      </c>
      <c r="AQ35" s="382">
        <f t="shared" si="19"/>
        <v>134.729585</v>
      </c>
      <c r="AR35" s="393">
        <f t="shared" si="20"/>
        <v>49.40084783</v>
      </c>
      <c r="AS35" s="383" t="s">
        <v>180</v>
      </c>
      <c r="AT35" s="383" t="s">
        <v>155</v>
      </c>
      <c r="AU35" s="383" t="str">
        <f>RH!I49</f>
        <v>Sul Fronteira</v>
      </c>
      <c r="AV35" s="432">
        <v>5706.0</v>
      </c>
      <c r="AW35" s="383">
        <v>100.0</v>
      </c>
      <c r="AX35" s="382">
        <f t="shared" si="21"/>
        <v>0.5453197569</v>
      </c>
      <c r="AY35" s="383">
        <v>30.3003688740559</v>
      </c>
      <c r="AZ35" s="382">
        <f t="shared" si="22"/>
        <v>-4.855107084</v>
      </c>
      <c r="BA35" s="383">
        <v>1.27349376427191</v>
      </c>
      <c r="BB35" s="382">
        <f t="shared" si="23"/>
        <v>-0.3608911577</v>
      </c>
      <c r="BC35" s="383">
        <v>0.878271561566837</v>
      </c>
      <c r="BD35" s="382">
        <f t="shared" si="24"/>
        <v>-0.9809067971</v>
      </c>
      <c r="BE35" s="383">
        <v>1.0</v>
      </c>
      <c r="BF35" s="383">
        <f t="shared" si="25"/>
        <v>0.1752541185</v>
      </c>
      <c r="BG35" s="382">
        <f t="shared" si="26"/>
        <v>-1.045491743</v>
      </c>
      <c r="BH35" s="395">
        <f t="shared" si="27"/>
        <v>-0.8835353177</v>
      </c>
      <c r="BI35" s="383" t="s">
        <v>180</v>
      </c>
      <c r="BJ35" s="383" t="s">
        <v>155</v>
      </c>
      <c r="BK35" s="383" t="str">
        <f>Equip.!J52</f>
        <v>Sul Fronteira</v>
      </c>
      <c r="BL35" s="432">
        <v>11386.0</v>
      </c>
      <c r="BM35" s="392">
        <v>3.0</v>
      </c>
      <c r="BN35" s="396">
        <f t="shared" si="28"/>
        <v>26.34814685</v>
      </c>
      <c r="BO35" s="397">
        <f t="shared" si="29"/>
        <v>6.068900224</v>
      </c>
      <c r="BP35" s="398">
        <f t="shared" si="30"/>
        <v>0.3844234244</v>
      </c>
      <c r="BQ35" s="396">
        <v>0.0</v>
      </c>
      <c r="BR35" s="396">
        <f t="shared" si="31"/>
        <v>0</v>
      </c>
      <c r="BS35" s="397">
        <f t="shared" si="32"/>
        <v>1.820670067</v>
      </c>
      <c r="BT35" s="398">
        <f t="shared" si="33"/>
        <v>0.3518735329</v>
      </c>
      <c r="BU35" s="396">
        <v>0.0</v>
      </c>
      <c r="BV35" s="396">
        <f t="shared" si="34"/>
        <v>0</v>
      </c>
      <c r="BW35" s="397">
        <f t="shared" si="35"/>
        <v>3.034450112</v>
      </c>
      <c r="BX35" s="398">
        <f t="shared" si="36"/>
        <v>-0.001980021135</v>
      </c>
      <c r="BY35" s="396">
        <v>0.0</v>
      </c>
      <c r="BZ35" s="396">
        <f t="shared" si="37"/>
        <v>0</v>
      </c>
      <c r="CA35" s="397">
        <f t="shared" si="38"/>
        <v>2.42756009</v>
      </c>
      <c r="CB35" s="398">
        <f t="shared" si="39"/>
        <v>-0.7646992506</v>
      </c>
      <c r="CC35" s="400">
        <v>0.0</v>
      </c>
      <c r="CD35" s="396">
        <f t="shared" si="40"/>
        <v>0</v>
      </c>
      <c r="CE35" s="397">
        <f t="shared" si="41"/>
        <v>1.820670067</v>
      </c>
      <c r="CF35" s="398">
        <f t="shared" si="42"/>
        <v>0.3518735329</v>
      </c>
      <c r="CG35" s="392">
        <v>0.0</v>
      </c>
      <c r="CH35" s="396">
        <f t="shared" si="43"/>
        <v>0</v>
      </c>
      <c r="CI35" s="397">
        <f t="shared" si="44"/>
        <v>1.213780045</v>
      </c>
      <c r="CJ35" s="398">
        <f t="shared" si="45"/>
        <v>-0.8586101398</v>
      </c>
      <c r="CK35" s="392">
        <v>0.0</v>
      </c>
      <c r="CL35" s="396">
        <f t="shared" si="46"/>
        <v>0</v>
      </c>
      <c r="CM35" s="397">
        <f t="shared" si="47"/>
        <v>1.213780045</v>
      </c>
      <c r="CN35" s="398">
        <f t="shared" si="48"/>
        <v>-1.248896303</v>
      </c>
      <c r="CO35" s="392">
        <v>0.0</v>
      </c>
      <c r="CP35" s="433">
        <f t="shared" si="49"/>
        <v>0</v>
      </c>
      <c r="CQ35" s="397">
        <f t="shared" si="50"/>
        <v>43.69608161</v>
      </c>
      <c r="CR35" s="398">
        <f t="shared" si="51"/>
        <v>0.371830656</v>
      </c>
      <c r="CS35" s="404">
        <f t="shared" si="52"/>
        <v>-0.264007006</v>
      </c>
      <c r="CT35" s="396">
        <v>2.917772</v>
      </c>
      <c r="CU35" s="396">
        <v>74.1805635</v>
      </c>
      <c r="CV35" s="405">
        <f t="shared" si="53"/>
        <v>38.54916775</v>
      </c>
      <c r="CW35" s="383" t="s">
        <v>180</v>
      </c>
      <c r="CX35" s="383" t="s">
        <v>155</v>
      </c>
      <c r="CY35" s="220" t="s">
        <v>146</v>
      </c>
      <c r="CZ35" s="432">
        <v>11386.0</v>
      </c>
      <c r="DA35" s="392">
        <v>52.69629369401019</v>
      </c>
      <c r="DB35" s="398">
        <f t="shared" si="54"/>
        <v>0.4866751946</v>
      </c>
      <c r="DC35" s="396">
        <v>187.3305163</v>
      </c>
      <c r="DD35" s="398">
        <f t="shared" si="55"/>
        <v>0.2563548039</v>
      </c>
      <c r="DE35" s="400">
        <v>99.48202858</v>
      </c>
      <c r="DF35" s="398">
        <f t="shared" si="56"/>
        <v>-0.4269646788</v>
      </c>
      <c r="DG35" s="462">
        <f t="shared" si="57"/>
        <v>0.2006851286</v>
      </c>
      <c r="DH35" s="400">
        <v>1006.61</v>
      </c>
      <c r="DI35" s="398">
        <f t="shared" si="58"/>
        <v>-0.4524172354</v>
      </c>
      <c r="DJ35" s="411">
        <f t="shared" si="59"/>
        <v>-0.4524172354</v>
      </c>
    </row>
    <row r="36">
      <c r="A36" s="428" t="s">
        <v>181</v>
      </c>
      <c r="B36" s="383" t="s">
        <v>148</v>
      </c>
      <c r="C36" s="383" t="s">
        <v>148</v>
      </c>
      <c r="D36" s="383" t="str">
        <f>Neces.!I50</f>
        <v>Centro Sul</v>
      </c>
      <c r="E36" s="383">
        <v>639.623642087706</v>
      </c>
      <c r="F36" s="386">
        <f t="shared" si="1"/>
        <v>0.1845310653</v>
      </c>
      <c r="G36" s="385">
        <f t="shared" si="64"/>
        <v>23073.13557</v>
      </c>
      <c r="H36" s="385">
        <v>20609.0</v>
      </c>
      <c r="I36" s="383">
        <f t="shared" si="2"/>
        <v>4.314056919</v>
      </c>
      <c r="J36" s="386">
        <f t="shared" si="3"/>
        <v>-0.2467414579</v>
      </c>
      <c r="K36" s="383">
        <v>0.107035528</v>
      </c>
      <c r="L36" s="386">
        <f t="shared" si="63"/>
        <v>1.270519588</v>
      </c>
      <c r="M36" s="383">
        <v>0.285826026</v>
      </c>
      <c r="N36" s="386">
        <f t="shared" si="5"/>
        <v>1.56725123</v>
      </c>
      <c r="O36" s="383">
        <v>0.9456188622182005</v>
      </c>
      <c r="P36" s="387">
        <v>0.0</v>
      </c>
      <c r="Q36" s="387">
        <f t="shared" si="6"/>
        <v>-0.2205145505</v>
      </c>
      <c r="R36" s="383">
        <v>3119.99611820079</v>
      </c>
      <c r="S36" s="386">
        <f t="shared" si="7"/>
        <v>1.923051685</v>
      </c>
      <c r="T36" s="383">
        <v>14.1540103838129</v>
      </c>
      <c r="U36" s="386">
        <f t="shared" si="8"/>
        <v>1.850755239</v>
      </c>
      <c r="V36" s="383">
        <v>6.28851472657577</v>
      </c>
      <c r="W36" s="386">
        <f t="shared" si="9"/>
        <v>-1.194683407</v>
      </c>
      <c r="X36" s="383">
        <v>21.5294288902906</v>
      </c>
      <c r="Y36" s="383">
        <f t="shared" si="10"/>
        <v>78.47057111</v>
      </c>
      <c r="Z36" s="386">
        <f t="shared" si="11"/>
        <v>-0.4654972569</v>
      </c>
      <c r="AA36" s="395">
        <f t="shared" si="12"/>
        <v>0.4304652733</v>
      </c>
      <c r="AB36" s="429" t="s">
        <v>181</v>
      </c>
      <c r="AC36" s="429" t="s">
        <v>148</v>
      </c>
      <c r="AD36" s="430">
        <v>20609.0</v>
      </c>
      <c r="AE36" s="431" t="str">
        <f>Leitos!K50</f>
        <v>Centro Sul</v>
      </c>
      <c r="AF36" s="383">
        <v>48.5224901741957</v>
      </c>
      <c r="AG36" s="392">
        <f t="shared" si="61"/>
        <v>71.01496777</v>
      </c>
      <c r="AH36" s="382">
        <f t="shared" si="13"/>
        <v>71.01496777</v>
      </c>
      <c r="AI36" s="383">
        <v>0.0</v>
      </c>
      <c r="AJ36" s="392">
        <f t="shared" si="14"/>
        <v>12.66350824</v>
      </c>
      <c r="AK36" s="382">
        <f t="shared" si="15"/>
        <v>12.66350824</v>
      </c>
      <c r="AL36" s="383">
        <v>0.0</v>
      </c>
      <c r="AM36" s="392">
        <f t="shared" si="16"/>
        <v>18.37450215</v>
      </c>
      <c r="AN36" s="382">
        <f t="shared" si="17"/>
        <v>18.37450215</v>
      </c>
      <c r="AO36" s="383">
        <v>242.612450870979</v>
      </c>
      <c r="AP36" s="392">
        <f t="shared" si="18"/>
        <v>157.9213969</v>
      </c>
      <c r="AQ36" s="382">
        <f t="shared" si="19"/>
        <v>157.9213969</v>
      </c>
      <c r="AR36" s="393">
        <f t="shared" si="20"/>
        <v>69.6244649</v>
      </c>
      <c r="AS36" s="383" t="s">
        <v>181</v>
      </c>
      <c r="AT36" s="383" t="s">
        <v>148</v>
      </c>
      <c r="AU36" s="383" t="str">
        <f>RH!I50</f>
        <v>Centro Sul</v>
      </c>
      <c r="AV36" s="432">
        <v>11294.0</v>
      </c>
      <c r="AW36" s="383">
        <v>100.0</v>
      </c>
      <c r="AX36" s="382">
        <f t="shared" si="21"/>
        <v>0.5453197569</v>
      </c>
      <c r="AY36" s="383">
        <v>100.0</v>
      </c>
      <c r="AZ36" s="382">
        <f t="shared" si="22"/>
        <v>0.5821825615</v>
      </c>
      <c r="BA36" s="383">
        <v>1.36226891164055</v>
      </c>
      <c r="BB36" s="382">
        <f t="shared" si="23"/>
        <v>-0.2434819494</v>
      </c>
      <c r="BC36" s="383">
        <v>1.75651414430589</v>
      </c>
      <c r="BD36" s="382">
        <f t="shared" si="24"/>
        <v>0.4548275399</v>
      </c>
      <c r="BE36" s="383">
        <v>13.0</v>
      </c>
      <c r="BF36" s="383">
        <f t="shared" si="25"/>
        <v>1.151053657</v>
      </c>
      <c r="BG36" s="382">
        <f t="shared" si="26"/>
        <v>-0.05140151427</v>
      </c>
      <c r="BH36" s="395">
        <f t="shared" si="27"/>
        <v>0.2255457332</v>
      </c>
      <c r="BI36" s="383" t="s">
        <v>181</v>
      </c>
      <c r="BJ36" s="383" t="s">
        <v>148</v>
      </c>
      <c r="BK36" s="383" t="str">
        <f>Equip.!J53</f>
        <v>Centro Sul</v>
      </c>
      <c r="BL36" s="432">
        <v>20609.0</v>
      </c>
      <c r="BM36" s="392">
        <v>1.0</v>
      </c>
      <c r="BN36" s="396">
        <f t="shared" si="28"/>
        <v>4.852249017</v>
      </c>
      <c r="BO36" s="397">
        <f t="shared" si="29"/>
        <v>5.462689828</v>
      </c>
      <c r="BP36" s="398">
        <f t="shared" si="30"/>
        <v>-0.6230938434</v>
      </c>
      <c r="BQ36" s="396">
        <v>0.0</v>
      </c>
      <c r="BR36" s="396">
        <f t="shared" si="31"/>
        <v>0</v>
      </c>
      <c r="BS36" s="397">
        <f t="shared" si="32"/>
        <v>1.241520416</v>
      </c>
      <c r="BT36" s="398">
        <f t="shared" si="33"/>
        <v>-0.5163280963</v>
      </c>
      <c r="BU36" s="396">
        <v>1.0</v>
      </c>
      <c r="BV36" s="396">
        <f t="shared" si="34"/>
        <v>4.852249017</v>
      </c>
      <c r="BW36" s="397">
        <f t="shared" si="35"/>
        <v>2.234736748</v>
      </c>
      <c r="BX36" s="398">
        <f t="shared" si="36"/>
        <v>-0.4770555528</v>
      </c>
      <c r="BY36" s="396">
        <v>1.0</v>
      </c>
      <c r="BZ36" s="396">
        <f t="shared" si="37"/>
        <v>4.852249017</v>
      </c>
      <c r="CA36" s="397">
        <f t="shared" si="38"/>
        <v>1.738128582</v>
      </c>
      <c r="CB36" s="398">
        <f t="shared" si="39"/>
        <v>-0.9989380871</v>
      </c>
      <c r="CC36" s="400">
        <v>0.0</v>
      </c>
      <c r="CD36" s="396">
        <f t="shared" si="40"/>
        <v>0</v>
      </c>
      <c r="CE36" s="397">
        <f t="shared" si="41"/>
        <v>1.241520416</v>
      </c>
      <c r="CF36" s="398">
        <f t="shared" si="42"/>
        <v>-0.5163280963</v>
      </c>
      <c r="CG36" s="392">
        <v>0.0</v>
      </c>
      <c r="CH36" s="396">
        <f t="shared" si="43"/>
        <v>0</v>
      </c>
      <c r="CI36" s="397">
        <f t="shared" si="44"/>
        <v>2.483040831</v>
      </c>
      <c r="CJ36" s="398">
        <f t="shared" si="45"/>
        <v>-0.2653646112</v>
      </c>
      <c r="CK36" s="392">
        <v>3.0</v>
      </c>
      <c r="CL36" s="396">
        <f t="shared" si="46"/>
        <v>14.55674705</v>
      </c>
      <c r="CM36" s="397">
        <f t="shared" si="47"/>
        <v>6.952514327</v>
      </c>
      <c r="CN36" s="398">
        <f t="shared" si="48"/>
        <v>0.9027859184</v>
      </c>
      <c r="CO36" s="392">
        <v>4.0</v>
      </c>
      <c r="CP36" s="433">
        <f t="shared" si="49"/>
        <v>19.40899607</v>
      </c>
      <c r="CQ36" s="397">
        <f t="shared" si="50"/>
        <v>40.22526146</v>
      </c>
      <c r="CR36" s="398">
        <f t="shared" si="51"/>
        <v>0.04770633102</v>
      </c>
      <c r="CS36" s="404">
        <f t="shared" si="52"/>
        <v>-0.2355368788</v>
      </c>
      <c r="CT36" s="396">
        <v>15.35039</v>
      </c>
      <c r="CU36" s="396">
        <v>33.495702</v>
      </c>
      <c r="CV36" s="405">
        <f t="shared" si="53"/>
        <v>24.423046</v>
      </c>
      <c r="CW36" s="383" t="s">
        <v>181</v>
      </c>
      <c r="CX36" s="383" t="s">
        <v>148</v>
      </c>
      <c r="CY36" s="220" t="s">
        <v>143</v>
      </c>
      <c r="CZ36" s="432">
        <v>20609.0</v>
      </c>
      <c r="DA36" s="392">
        <v>43.670241156776164</v>
      </c>
      <c r="DB36" s="398">
        <f t="shared" si="54"/>
        <v>0.1475338589</v>
      </c>
      <c r="DC36" s="396">
        <v>86.98430836</v>
      </c>
      <c r="DD36" s="398">
        <f t="shared" si="55"/>
        <v>-0.8510752695</v>
      </c>
      <c r="DE36" s="400">
        <v>46.35998407</v>
      </c>
      <c r="DF36" s="398">
        <f t="shared" si="56"/>
        <v>-1.021888865</v>
      </c>
      <c r="DG36" s="463">
        <f t="shared" si="57"/>
        <v>-0.394474104</v>
      </c>
      <c r="DH36" s="400">
        <v>770.37</v>
      </c>
      <c r="DI36" s="398">
        <f t="shared" si="58"/>
        <v>-0.8258937397</v>
      </c>
      <c r="DJ36" s="411">
        <f t="shared" si="59"/>
        <v>-0.8258937397</v>
      </c>
    </row>
    <row r="37">
      <c r="A37" s="428" t="s">
        <v>182</v>
      </c>
      <c r="B37" s="383" t="s">
        <v>136</v>
      </c>
      <c r="C37" s="383" t="s">
        <v>136</v>
      </c>
      <c r="D37" s="383" t="str">
        <f>Neces.!I51</f>
        <v>Norte</v>
      </c>
      <c r="E37" s="383">
        <v>455.579590165196</v>
      </c>
      <c r="F37" s="386">
        <f t="shared" si="1"/>
        <v>-1.5252982</v>
      </c>
      <c r="G37" s="385">
        <f t="shared" si="64"/>
        <v>3962.144053</v>
      </c>
      <c r="H37" s="385">
        <v>3539.0</v>
      </c>
      <c r="I37" s="383">
        <f t="shared" si="2"/>
        <v>3.548880563</v>
      </c>
      <c r="J37" s="386">
        <f t="shared" si="3"/>
        <v>1.566156248</v>
      </c>
      <c r="K37" s="383">
        <v>0.07739486</v>
      </c>
      <c r="L37" s="386">
        <f t="shared" si="63"/>
        <v>-0.4814078316</v>
      </c>
      <c r="M37" s="383">
        <v>0.266647196</v>
      </c>
      <c r="N37" s="386">
        <f t="shared" si="5"/>
        <v>0.7494810738</v>
      </c>
      <c r="O37" s="383">
        <v>0.9456188622182005</v>
      </c>
      <c r="P37" s="387">
        <v>0.0</v>
      </c>
      <c r="Q37" s="387">
        <f t="shared" si="6"/>
        <v>-0.2205145505</v>
      </c>
      <c r="R37" s="383">
        <v>508.618253743995</v>
      </c>
      <c r="S37" s="386">
        <f t="shared" si="7"/>
        <v>-1.422561907</v>
      </c>
      <c r="T37" s="383">
        <v>9.9745690873128</v>
      </c>
      <c r="U37" s="386">
        <f t="shared" si="8"/>
        <v>0.007046568687</v>
      </c>
      <c r="V37" s="383">
        <v>7.0358858434586</v>
      </c>
      <c r="W37" s="386">
        <f t="shared" si="9"/>
        <v>-0.4587632163</v>
      </c>
      <c r="X37" s="383">
        <v>12.2916077988132</v>
      </c>
      <c r="Y37" s="383">
        <f t="shared" si="10"/>
        <v>87.7083922</v>
      </c>
      <c r="Z37" s="386">
        <f t="shared" si="11"/>
        <v>0.4914424178</v>
      </c>
      <c r="AA37" s="395">
        <f t="shared" si="12"/>
        <v>-0.2814373824</v>
      </c>
      <c r="AB37" s="429" t="s">
        <v>182</v>
      </c>
      <c r="AC37" s="429" t="s">
        <v>136</v>
      </c>
      <c r="AD37" s="430">
        <v>3539.0</v>
      </c>
      <c r="AE37" s="431" t="str">
        <f>Leitos!K51</f>
        <v>Norte</v>
      </c>
      <c r="AF37" s="383">
        <v>0.0</v>
      </c>
      <c r="AG37" s="392">
        <f t="shared" si="61"/>
        <v>46.58304722</v>
      </c>
      <c r="AH37" s="382">
        <f t="shared" si="13"/>
        <v>46.58304722</v>
      </c>
      <c r="AI37" s="383">
        <v>0.0</v>
      </c>
      <c r="AJ37" s="392">
        <f t="shared" si="14"/>
        <v>0</v>
      </c>
      <c r="AK37" s="382">
        <f t="shared" si="15"/>
        <v>0</v>
      </c>
      <c r="AL37" s="383">
        <v>0.0</v>
      </c>
      <c r="AM37" s="392">
        <f t="shared" si="16"/>
        <v>8.626490226</v>
      </c>
      <c r="AN37" s="382">
        <f t="shared" si="17"/>
        <v>8.626490226</v>
      </c>
      <c r="AO37" s="383">
        <v>254.309126871998</v>
      </c>
      <c r="AP37" s="392">
        <f t="shared" si="18"/>
        <v>186.3321889</v>
      </c>
      <c r="AQ37" s="382">
        <f t="shared" si="19"/>
        <v>186.3321889</v>
      </c>
      <c r="AR37" s="393">
        <f t="shared" si="20"/>
        <v>67.80421318</v>
      </c>
      <c r="AS37" s="383" t="s">
        <v>182</v>
      </c>
      <c r="AT37" s="383" t="s">
        <v>136</v>
      </c>
      <c r="AU37" s="383" t="str">
        <f>RH!I51</f>
        <v>Norte</v>
      </c>
      <c r="AV37" s="432">
        <v>1436.0</v>
      </c>
      <c r="AW37" s="383">
        <v>81.2376377507771</v>
      </c>
      <c r="AX37" s="382">
        <f t="shared" si="21"/>
        <v>-1.447196951</v>
      </c>
      <c r="AY37" s="383">
        <v>97.4851653009325</v>
      </c>
      <c r="AZ37" s="382">
        <f t="shared" si="22"/>
        <v>0.3859995337</v>
      </c>
      <c r="BA37" s="383">
        <v>1.61062447018932</v>
      </c>
      <c r="BB37" s="382">
        <f t="shared" si="23"/>
        <v>0.08497967939</v>
      </c>
      <c r="BC37" s="383">
        <v>3.03758123763775</v>
      </c>
      <c r="BD37" s="382">
        <f t="shared" si="24"/>
        <v>2.549091756</v>
      </c>
      <c r="BE37" s="383">
        <v>2.0</v>
      </c>
      <c r="BF37" s="383">
        <f t="shared" si="25"/>
        <v>1.39275766</v>
      </c>
      <c r="BG37" s="382">
        <f t="shared" si="26"/>
        <v>0.1948330641</v>
      </c>
      <c r="BH37" s="395">
        <f t="shared" si="27"/>
        <v>0.5588653</v>
      </c>
      <c r="BI37" s="383" t="s">
        <v>182</v>
      </c>
      <c r="BJ37" s="383" t="s">
        <v>136</v>
      </c>
      <c r="BK37" s="383" t="str">
        <f>Equip.!J54</f>
        <v>Norte</v>
      </c>
      <c r="BL37" s="432">
        <v>3539.0</v>
      </c>
      <c r="BM37" s="392">
        <v>0.0</v>
      </c>
      <c r="BN37" s="396">
        <f t="shared" si="28"/>
        <v>0</v>
      </c>
      <c r="BO37" s="397">
        <f t="shared" si="29"/>
        <v>6.038543158</v>
      </c>
      <c r="BP37" s="398">
        <f t="shared" si="30"/>
        <v>0.3339702017</v>
      </c>
      <c r="BQ37" s="396">
        <v>0.0</v>
      </c>
      <c r="BR37" s="396">
        <f t="shared" si="31"/>
        <v>0</v>
      </c>
      <c r="BS37" s="397">
        <f t="shared" si="32"/>
        <v>0.8626490226</v>
      </c>
      <c r="BT37" s="398">
        <f t="shared" si="33"/>
        <v>-1.084293146</v>
      </c>
      <c r="BU37" s="396">
        <v>0.0</v>
      </c>
      <c r="BV37" s="396">
        <f t="shared" si="34"/>
        <v>0</v>
      </c>
      <c r="BW37" s="397">
        <f t="shared" si="35"/>
        <v>1.725298045</v>
      </c>
      <c r="BX37" s="398">
        <f t="shared" si="36"/>
        <v>-0.7796913139</v>
      </c>
      <c r="BY37" s="396">
        <v>0.0</v>
      </c>
      <c r="BZ37" s="396">
        <f t="shared" si="37"/>
        <v>0</v>
      </c>
      <c r="CA37" s="397">
        <f t="shared" si="38"/>
        <v>11.21443729</v>
      </c>
      <c r="CB37" s="398">
        <f t="shared" si="39"/>
        <v>2.220699399</v>
      </c>
      <c r="CC37" s="400">
        <v>0.0</v>
      </c>
      <c r="CD37" s="396">
        <f t="shared" si="40"/>
        <v>0</v>
      </c>
      <c r="CE37" s="397">
        <f t="shared" si="41"/>
        <v>0.8626490226</v>
      </c>
      <c r="CF37" s="398">
        <f t="shared" si="42"/>
        <v>-1.084293146</v>
      </c>
      <c r="CG37" s="392">
        <v>2.0</v>
      </c>
      <c r="CH37" s="396">
        <f t="shared" si="43"/>
        <v>56.5131393</v>
      </c>
      <c r="CI37" s="397">
        <f t="shared" si="44"/>
        <v>3.45059609</v>
      </c>
      <c r="CJ37" s="398">
        <f t="shared" si="45"/>
        <v>0.1868654092</v>
      </c>
      <c r="CK37" s="392">
        <v>0.0</v>
      </c>
      <c r="CL37" s="396">
        <f t="shared" si="46"/>
        <v>0</v>
      </c>
      <c r="CM37" s="397">
        <f t="shared" si="47"/>
        <v>3.45059609</v>
      </c>
      <c r="CN37" s="398">
        <f t="shared" si="48"/>
        <v>-0.410224031</v>
      </c>
      <c r="CO37" s="392">
        <v>2.0</v>
      </c>
      <c r="CP37" s="433">
        <f t="shared" si="49"/>
        <v>56.5131393</v>
      </c>
      <c r="CQ37" s="397">
        <f t="shared" si="50"/>
        <v>55.20953745</v>
      </c>
      <c r="CR37" s="398">
        <f t="shared" si="51"/>
        <v>1.447020651</v>
      </c>
      <c r="CS37" s="404">
        <f t="shared" si="52"/>
        <v>0.2446981249</v>
      </c>
      <c r="CT37" s="396">
        <v>16.1103</v>
      </c>
      <c r="CU37" s="396">
        <v>66.7694205</v>
      </c>
      <c r="CV37" s="405">
        <f t="shared" si="53"/>
        <v>41.43986025</v>
      </c>
      <c r="CW37" s="383" t="s">
        <v>182</v>
      </c>
      <c r="CX37" s="383" t="s">
        <v>136</v>
      </c>
      <c r="CY37" s="220" t="s">
        <v>141</v>
      </c>
      <c r="CZ37" s="432">
        <v>3539.0</v>
      </c>
      <c r="DA37" s="392">
        <v>56.513139304888384</v>
      </c>
      <c r="DB37" s="398">
        <f t="shared" si="54"/>
        <v>0.6300878452</v>
      </c>
      <c r="DC37" s="396">
        <v>243.4911617</v>
      </c>
      <c r="DD37" s="398">
        <f t="shared" si="55"/>
        <v>0.8761489041</v>
      </c>
      <c r="DE37" s="400">
        <v>243.4911617</v>
      </c>
      <c r="DF37" s="398">
        <f t="shared" si="56"/>
        <v>1.185821822</v>
      </c>
      <c r="DG37" s="464">
        <f t="shared" si="57"/>
        <v>0.830536604</v>
      </c>
      <c r="DH37" s="400">
        <v>2867.32</v>
      </c>
      <c r="DI37" s="398">
        <f t="shared" si="58"/>
        <v>2.489216131</v>
      </c>
      <c r="DJ37" s="411">
        <f t="shared" si="59"/>
        <v>2.489216131</v>
      </c>
    </row>
    <row r="38">
      <c r="A38" s="428" t="s">
        <v>183</v>
      </c>
      <c r="B38" s="383" t="s">
        <v>148</v>
      </c>
      <c r="C38" s="383" t="s">
        <v>148</v>
      </c>
      <c r="D38" s="383" t="str">
        <f>Neces.!I52</f>
        <v>Centro Sul</v>
      </c>
      <c r="E38" s="383">
        <v>526.930187480508</v>
      </c>
      <c r="F38" s="386">
        <f t="shared" si="1"/>
        <v>-0.8624278809</v>
      </c>
      <c r="G38" s="385">
        <f t="shared" si="64"/>
        <v>11692.74724</v>
      </c>
      <c r="H38" s="385">
        <v>10444.0</v>
      </c>
      <c r="I38" s="383">
        <f t="shared" si="2"/>
        <v>4.018866863</v>
      </c>
      <c r="J38" s="386">
        <f t="shared" si="3"/>
        <v>0.4526389801</v>
      </c>
      <c r="K38" s="383">
        <v>0.089970369</v>
      </c>
      <c r="L38" s="386">
        <f t="shared" si="63"/>
        <v>0.2618743046</v>
      </c>
      <c r="M38" s="383">
        <v>0.245936967</v>
      </c>
      <c r="N38" s="386">
        <f t="shared" si="5"/>
        <v>-0.1335867255</v>
      </c>
      <c r="O38" s="383">
        <v>0.9456188622182005</v>
      </c>
      <c r="P38" s="387">
        <v>0.0</v>
      </c>
      <c r="Q38" s="387">
        <f t="shared" si="6"/>
        <v>-0.2205145505</v>
      </c>
      <c r="R38" s="383">
        <v>3130.98429720414</v>
      </c>
      <c r="S38" s="386">
        <f t="shared" si="7"/>
        <v>1.937129387</v>
      </c>
      <c r="T38" s="383">
        <v>13.6729222520107</v>
      </c>
      <c r="U38" s="386">
        <f t="shared" si="8"/>
        <v>1.638529179</v>
      </c>
      <c r="V38" s="383">
        <v>6.10877058598238</v>
      </c>
      <c r="W38" s="386">
        <f t="shared" si="9"/>
        <v>-1.371673578</v>
      </c>
      <c r="X38" s="383">
        <v>25.2489467636921</v>
      </c>
      <c r="Y38" s="383">
        <f t="shared" si="10"/>
        <v>74.75105324</v>
      </c>
      <c r="Z38" s="386">
        <f t="shared" si="11"/>
        <v>-0.8507996121</v>
      </c>
      <c r="AA38" s="395">
        <f t="shared" si="12"/>
        <v>-0.03652007282</v>
      </c>
      <c r="AB38" s="429" t="s">
        <v>183</v>
      </c>
      <c r="AC38" s="429" t="s">
        <v>148</v>
      </c>
      <c r="AD38" s="430">
        <v>10444.0</v>
      </c>
      <c r="AE38" s="431" t="str">
        <f>Leitos!K52</f>
        <v>Centro Sul</v>
      </c>
      <c r="AF38" s="383">
        <v>19.1497510532363</v>
      </c>
      <c r="AG38" s="392">
        <f t="shared" si="61"/>
        <v>71.01496777</v>
      </c>
      <c r="AH38" s="382">
        <f t="shared" si="13"/>
        <v>71.01496777</v>
      </c>
      <c r="AI38" s="383">
        <v>0.0</v>
      </c>
      <c r="AJ38" s="392">
        <f t="shared" si="14"/>
        <v>12.66350824</v>
      </c>
      <c r="AK38" s="382">
        <f t="shared" si="15"/>
        <v>12.66350824</v>
      </c>
      <c r="AL38" s="383">
        <v>0.0</v>
      </c>
      <c r="AM38" s="392">
        <f t="shared" si="16"/>
        <v>18.37450215</v>
      </c>
      <c r="AN38" s="382">
        <f t="shared" si="17"/>
        <v>18.37450215</v>
      </c>
      <c r="AO38" s="383">
        <v>86.1738797395634</v>
      </c>
      <c r="AP38" s="392">
        <f t="shared" si="18"/>
        <v>157.9213969</v>
      </c>
      <c r="AQ38" s="382">
        <f t="shared" si="19"/>
        <v>157.9213969</v>
      </c>
      <c r="AR38" s="393">
        <f t="shared" si="20"/>
        <v>69.6244649</v>
      </c>
      <c r="AS38" s="383" t="s">
        <v>183</v>
      </c>
      <c r="AT38" s="383" t="s">
        <v>148</v>
      </c>
      <c r="AU38" s="383" t="str">
        <f>RH!I52</f>
        <v>Centro Sul</v>
      </c>
      <c r="AV38" s="432">
        <v>4396.0</v>
      </c>
      <c r="AW38" s="383">
        <v>93.5944082726924</v>
      </c>
      <c r="AX38" s="382">
        <f t="shared" si="21"/>
        <v>-0.1349383244</v>
      </c>
      <c r="AY38" s="383">
        <v>100.0</v>
      </c>
      <c r="AZ38" s="382">
        <f t="shared" si="22"/>
        <v>0.5821825615</v>
      </c>
      <c r="BA38" s="383">
        <v>1.05563002680965</v>
      </c>
      <c r="BB38" s="382">
        <f t="shared" si="23"/>
        <v>-0.6490259531</v>
      </c>
      <c r="BC38" s="383">
        <v>1.10111068556109</v>
      </c>
      <c r="BD38" s="382">
        <f t="shared" si="24"/>
        <v>-0.6166136186</v>
      </c>
      <c r="BE38" s="383">
        <v>1.0</v>
      </c>
      <c r="BF38" s="383">
        <f t="shared" si="25"/>
        <v>0.2274795268</v>
      </c>
      <c r="BG38" s="382">
        <f t="shared" si="26"/>
        <v>-0.9922874049</v>
      </c>
      <c r="BH38" s="395">
        <f t="shared" si="27"/>
        <v>-0.4476900207</v>
      </c>
      <c r="BI38" s="383" t="s">
        <v>183</v>
      </c>
      <c r="BJ38" s="383" t="s">
        <v>148</v>
      </c>
      <c r="BK38" s="383" t="str">
        <f>Equip.!J55</f>
        <v>Centro Sul</v>
      </c>
      <c r="BL38" s="432">
        <v>10444.0</v>
      </c>
      <c r="BM38" s="392">
        <v>1.0</v>
      </c>
      <c r="BN38" s="396">
        <f t="shared" si="28"/>
        <v>9.574875527</v>
      </c>
      <c r="BO38" s="397">
        <f t="shared" si="29"/>
        <v>5.462689828</v>
      </c>
      <c r="BP38" s="398">
        <f t="shared" si="30"/>
        <v>-0.6230938434</v>
      </c>
      <c r="BQ38" s="396">
        <v>0.0</v>
      </c>
      <c r="BR38" s="396">
        <f t="shared" si="31"/>
        <v>0</v>
      </c>
      <c r="BS38" s="397">
        <f t="shared" si="32"/>
        <v>1.241520416</v>
      </c>
      <c r="BT38" s="398">
        <f t="shared" si="33"/>
        <v>-0.5163280963</v>
      </c>
      <c r="BU38" s="396">
        <v>0.0</v>
      </c>
      <c r="BV38" s="396">
        <f t="shared" si="34"/>
        <v>0</v>
      </c>
      <c r="BW38" s="397">
        <f t="shared" si="35"/>
        <v>2.234736748</v>
      </c>
      <c r="BX38" s="398">
        <f t="shared" si="36"/>
        <v>-0.4770555528</v>
      </c>
      <c r="BY38" s="396">
        <v>0.0</v>
      </c>
      <c r="BZ38" s="396">
        <f t="shared" si="37"/>
        <v>0</v>
      </c>
      <c r="CA38" s="397">
        <f t="shared" si="38"/>
        <v>1.738128582</v>
      </c>
      <c r="CB38" s="398">
        <f t="shared" si="39"/>
        <v>-0.9989380871</v>
      </c>
      <c r="CC38" s="400">
        <v>0.0</v>
      </c>
      <c r="CD38" s="396">
        <f t="shared" si="40"/>
        <v>0</v>
      </c>
      <c r="CE38" s="397">
        <f t="shared" si="41"/>
        <v>1.241520416</v>
      </c>
      <c r="CF38" s="398">
        <f t="shared" si="42"/>
        <v>-0.5163280963</v>
      </c>
      <c r="CG38" s="392">
        <v>0.0</v>
      </c>
      <c r="CH38" s="396">
        <f t="shared" si="43"/>
        <v>0</v>
      </c>
      <c r="CI38" s="397">
        <f t="shared" si="44"/>
        <v>2.483040831</v>
      </c>
      <c r="CJ38" s="398">
        <f t="shared" si="45"/>
        <v>-0.2653646112</v>
      </c>
      <c r="CK38" s="392">
        <v>0.0</v>
      </c>
      <c r="CL38" s="396">
        <f t="shared" si="46"/>
        <v>0</v>
      </c>
      <c r="CM38" s="397">
        <f t="shared" si="47"/>
        <v>6.952514327</v>
      </c>
      <c r="CN38" s="398">
        <f t="shared" si="48"/>
        <v>0.9027859184</v>
      </c>
      <c r="CO38" s="392">
        <v>0.0</v>
      </c>
      <c r="CP38" s="433">
        <f t="shared" si="49"/>
        <v>0</v>
      </c>
      <c r="CQ38" s="397">
        <f t="shared" si="50"/>
        <v>40.22526146</v>
      </c>
      <c r="CR38" s="398">
        <f t="shared" si="51"/>
        <v>0.04770633102</v>
      </c>
      <c r="CS38" s="404">
        <f t="shared" si="52"/>
        <v>-0.2355368788</v>
      </c>
      <c r="CT38" s="396">
        <v>15.35039</v>
      </c>
      <c r="CU38" s="396">
        <v>33.495702</v>
      </c>
      <c r="CV38" s="405">
        <f t="shared" si="53"/>
        <v>24.423046</v>
      </c>
      <c r="CW38" s="383" t="s">
        <v>183</v>
      </c>
      <c r="CX38" s="383" t="s">
        <v>148</v>
      </c>
      <c r="CY38" s="220" t="s">
        <v>143</v>
      </c>
      <c r="CZ38" s="432">
        <v>10444.0</v>
      </c>
      <c r="DA38" s="392">
        <v>38.299502106472616</v>
      </c>
      <c r="DB38" s="398">
        <f t="shared" si="54"/>
        <v>-0.05426417048</v>
      </c>
      <c r="DC38" s="396">
        <v>96.98261862</v>
      </c>
      <c r="DD38" s="398">
        <f t="shared" si="55"/>
        <v>-0.7407329886</v>
      </c>
      <c r="DE38" s="400">
        <v>73.59383386</v>
      </c>
      <c r="DF38" s="398">
        <f t="shared" si="56"/>
        <v>-0.7168916442</v>
      </c>
      <c r="DG38" s="465">
        <f t="shared" si="57"/>
        <v>-0.3915382434</v>
      </c>
      <c r="DH38" s="400">
        <v>901.2</v>
      </c>
      <c r="DI38" s="398">
        <f t="shared" si="58"/>
        <v>-0.6190619963</v>
      </c>
      <c r="DJ38" s="411">
        <f t="shared" si="59"/>
        <v>-0.6190619963</v>
      </c>
    </row>
    <row r="39">
      <c r="A39" s="428" t="s">
        <v>184</v>
      </c>
      <c r="B39" s="383" t="s">
        <v>153</v>
      </c>
      <c r="C39" s="383" t="s">
        <v>136</v>
      </c>
      <c r="D39" s="383" t="str">
        <f>Neces.!I53</f>
        <v>Baixo Pantanal</v>
      </c>
      <c r="E39" s="383">
        <v>701.782703501346</v>
      </c>
      <c r="F39" s="386">
        <f t="shared" si="1"/>
        <v>0.7620090179</v>
      </c>
      <c r="G39" s="385">
        <f t="shared" si="64"/>
        <v>11128.48598</v>
      </c>
      <c r="H39" s="385">
        <v>9940.0</v>
      </c>
      <c r="I39" s="383">
        <f t="shared" si="2"/>
        <v>3.997386384</v>
      </c>
      <c r="J39" s="386">
        <f t="shared" si="3"/>
        <v>0.5035317061</v>
      </c>
      <c r="K39" s="383">
        <v>0.087652988</v>
      </c>
      <c r="L39" s="386">
        <f t="shared" si="63"/>
        <v>0.1249042702</v>
      </c>
      <c r="M39" s="383">
        <v>0.215892729</v>
      </c>
      <c r="N39" s="386">
        <f t="shared" si="5"/>
        <v>-1.414649293</v>
      </c>
      <c r="O39" s="383">
        <v>0.9456188622182005</v>
      </c>
      <c r="P39" s="387">
        <v>0.0</v>
      </c>
      <c r="Q39" s="387">
        <f t="shared" si="6"/>
        <v>-0.2205145505</v>
      </c>
      <c r="R39" s="383">
        <v>3470.82494969819</v>
      </c>
      <c r="S39" s="386">
        <f t="shared" si="7"/>
        <v>2.372522335</v>
      </c>
      <c r="T39" s="383">
        <v>13.0784708249497</v>
      </c>
      <c r="U39" s="386">
        <f t="shared" si="8"/>
        <v>1.376294308</v>
      </c>
      <c r="V39" s="383">
        <v>6.87122736418511</v>
      </c>
      <c r="W39" s="386">
        <f t="shared" si="9"/>
        <v>-0.6208988631</v>
      </c>
      <c r="X39" s="383">
        <v>8.85311871227364</v>
      </c>
      <c r="Y39" s="383">
        <f t="shared" si="10"/>
        <v>91.14688129</v>
      </c>
      <c r="Z39" s="386">
        <f t="shared" si="11"/>
        <v>0.84763319</v>
      </c>
      <c r="AA39" s="395">
        <f t="shared" si="12"/>
        <v>0.3894628865</v>
      </c>
      <c r="AB39" s="429" t="s">
        <v>184</v>
      </c>
      <c r="AC39" s="429" t="s">
        <v>153</v>
      </c>
      <c r="AD39" s="430">
        <v>9940.0</v>
      </c>
      <c r="AE39" s="431" t="str">
        <f>Leitos!K53</f>
        <v>Baixo Pantanal</v>
      </c>
      <c r="AF39" s="383">
        <v>100.603621730382</v>
      </c>
      <c r="AG39" s="392">
        <f t="shared" si="61"/>
        <v>29.3690142</v>
      </c>
      <c r="AH39" s="382">
        <f t="shared" si="13"/>
        <v>29.3690142</v>
      </c>
      <c r="AI39" s="383">
        <v>0.0</v>
      </c>
      <c r="AJ39" s="392">
        <f t="shared" si="14"/>
        <v>0</v>
      </c>
      <c r="AK39" s="382">
        <f t="shared" si="15"/>
        <v>0</v>
      </c>
      <c r="AL39" s="383">
        <v>0.0</v>
      </c>
      <c r="AM39" s="392">
        <f t="shared" si="16"/>
        <v>4.977799016</v>
      </c>
      <c r="AN39" s="382">
        <f t="shared" si="17"/>
        <v>4.977799016</v>
      </c>
      <c r="AO39" s="383">
        <v>150.905432595573</v>
      </c>
      <c r="AP39" s="392">
        <f t="shared" si="18"/>
        <v>159.7873484</v>
      </c>
      <c r="AQ39" s="382">
        <f t="shared" si="19"/>
        <v>159.7873484</v>
      </c>
      <c r="AR39" s="393">
        <f t="shared" si="20"/>
        <v>55.30334707</v>
      </c>
      <c r="AS39" s="383" t="s">
        <v>184</v>
      </c>
      <c r="AT39" s="383" t="s">
        <v>153</v>
      </c>
      <c r="AU39" s="383" t="str">
        <f>RH!I53</f>
        <v>Baixo Pantanal</v>
      </c>
      <c r="AV39" s="432">
        <v>5303.0</v>
      </c>
      <c r="AW39" s="383">
        <v>92.5553319919517</v>
      </c>
      <c r="AX39" s="382">
        <f t="shared" si="21"/>
        <v>-0.2452856689</v>
      </c>
      <c r="AY39" s="383">
        <v>69.4164989939638</v>
      </c>
      <c r="AZ39" s="382">
        <f t="shared" si="22"/>
        <v>-1.803645751</v>
      </c>
      <c r="BA39" s="383">
        <v>1.77816901408451</v>
      </c>
      <c r="BB39" s="382">
        <f t="shared" si="23"/>
        <v>0.3065650311</v>
      </c>
      <c r="BC39" s="383">
        <v>0.915492957746479</v>
      </c>
      <c r="BD39" s="382">
        <f t="shared" si="24"/>
        <v>-0.9200579637</v>
      </c>
      <c r="BE39" s="383">
        <v>1.0</v>
      </c>
      <c r="BF39" s="383">
        <f t="shared" si="25"/>
        <v>0.1885725061</v>
      </c>
      <c r="BG39" s="382">
        <f t="shared" si="26"/>
        <v>-1.031923711</v>
      </c>
      <c r="BH39" s="395">
        <f t="shared" si="27"/>
        <v>-0.5166619598</v>
      </c>
      <c r="BI39" s="383" t="s">
        <v>184</v>
      </c>
      <c r="BJ39" s="383" t="s">
        <v>153</v>
      </c>
      <c r="BK39" s="383" t="str">
        <f>Equip.!J56</f>
        <v>Baixo Pantanal</v>
      </c>
      <c r="BL39" s="432">
        <v>9940.0</v>
      </c>
      <c r="BM39" s="392">
        <v>1.0</v>
      </c>
      <c r="BN39" s="396">
        <f t="shared" si="28"/>
        <v>10.06036217</v>
      </c>
      <c r="BO39" s="397">
        <f t="shared" si="29"/>
        <v>5.475578918</v>
      </c>
      <c r="BP39" s="398">
        <f t="shared" si="30"/>
        <v>-0.6016722703</v>
      </c>
      <c r="BQ39" s="396">
        <v>1.0</v>
      </c>
      <c r="BR39" s="396">
        <f t="shared" si="31"/>
        <v>10.06036217</v>
      </c>
      <c r="BS39" s="397">
        <f t="shared" si="32"/>
        <v>2.98667941</v>
      </c>
      <c r="BT39" s="398">
        <f t="shared" si="33"/>
        <v>2.09983489</v>
      </c>
      <c r="BU39" s="396">
        <v>1.0</v>
      </c>
      <c r="BV39" s="396">
        <f t="shared" si="34"/>
        <v>10.06036217</v>
      </c>
      <c r="BW39" s="397">
        <f t="shared" si="35"/>
        <v>2.488899508</v>
      </c>
      <c r="BX39" s="398">
        <f t="shared" si="36"/>
        <v>-0.3260683194</v>
      </c>
      <c r="BY39" s="396">
        <v>0.0</v>
      </c>
      <c r="BZ39" s="396">
        <f t="shared" si="37"/>
        <v>0</v>
      </c>
      <c r="CA39" s="397">
        <f t="shared" si="38"/>
        <v>3.484459311</v>
      </c>
      <c r="CB39" s="398">
        <f t="shared" si="39"/>
        <v>-0.4056108696</v>
      </c>
      <c r="CC39" s="400">
        <v>1.0</v>
      </c>
      <c r="CD39" s="396">
        <f t="shared" si="40"/>
        <v>10.06036217</v>
      </c>
      <c r="CE39" s="397">
        <f t="shared" si="41"/>
        <v>2.98667941</v>
      </c>
      <c r="CF39" s="398">
        <f t="shared" si="42"/>
        <v>2.09983489</v>
      </c>
      <c r="CG39" s="392">
        <v>0.0</v>
      </c>
      <c r="CH39" s="396">
        <f t="shared" si="43"/>
        <v>0</v>
      </c>
      <c r="CI39" s="397">
        <f t="shared" si="44"/>
        <v>1.991119607</v>
      </c>
      <c r="CJ39" s="398">
        <f t="shared" si="45"/>
        <v>-0.495285893</v>
      </c>
      <c r="CK39" s="392">
        <v>3.0</v>
      </c>
      <c r="CL39" s="396">
        <f t="shared" si="46"/>
        <v>30.18108652</v>
      </c>
      <c r="CM39" s="397">
        <f t="shared" si="47"/>
        <v>5.97335882</v>
      </c>
      <c r="CN39" s="398">
        <f t="shared" si="48"/>
        <v>0.5356611495</v>
      </c>
      <c r="CO39" s="392">
        <v>4.0</v>
      </c>
      <c r="CP39" s="433">
        <f t="shared" si="49"/>
        <v>40.24144869</v>
      </c>
      <c r="CQ39" s="397">
        <f t="shared" si="50"/>
        <v>37.83127252</v>
      </c>
      <c r="CR39" s="398">
        <f t="shared" si="51"/>
        <v>-0.1758575575</v>
      </c>
      <c r="CS39" s="404">
        <f t="shared" si="52"/>
        <v>0.1376702365</v>
      </c>
      <c r="CT39" s="396">
        <v>6.855124</v>
      </c>
      <c r="CU39" s="396">
        <v>86.8771584</v>
      </c>
      <c r="CV39" s="405">
        <f t="shared" si="53"/>
        <v>46.8661412</v>
      </c>
      <c r="CW39" s="383" t="s">
        <v>184</v>
      </c>
      <c r="CX39" s="383" t="s">
        <v>153</v>
      </c>
      <c r="CY39" s="220" t="s">
        <v>132</v>
      </c>
      <c r="CZ39" s="432">
        <v>9940.0</v>
      </c>
      <c r="DA39" s="392">
        <v>40.241448692152915</v>
      </c>
      <c r="DB39" s="398">
        <f t="shared" si="54"/>
        <v>0.0187017641</v>
      </c>
      <c r="DC39" s="396">
        <v>194.1041453</v>
      </c>
      <c r="DD39" s="398">
        <f t="shared" si="55"/>
        <v>0.3311092028</v>
      </c>
      <c r="DE39" s="400">
        <v>194.1041453</v>
      </c>
      <c r="DF39" s="398">
        <f t="shared" si="56"/>
        <v>0.6327269476</v>
      </c>
      <c r="DG39" s="466">
        <f t="shared" si="57"/>
        <v>0.2503099197</v>
      </c>
      <c r="DH39" s="400">
        <v>1018.87</v>
      </c>
      <c r="DI39" s="398">
        <f t="shared" si="58"/>
        <v>-0.4330351581</v>
      </c>
      <c r="DJ39" s="411">
        <f t="shared" si="59"/>
        <v>-0.4330351581</v>
      </c>
    </row>
    <row r="40">
      <c r="A40" s="428" t="s">
        <v>185</v>
      </c>
      <c r="B40" s="383" t="s">
        <v>155</v>
      </c>
      <c r="C40" s="383" t="s">
        <v>148</v>
      </c>
      <c r="D40" s="383" t="str">
        <f>Neces.!I54</f>
        <v>Sul Fronteira</v>
      </c>
      <c r="E40" s="383">
        <v>701.18149480549</v>
      </c>
      <c r="F40" s="386">
        <f t="shared" si="1"/>
        <v>0.756423593</v>
      </c>
      <c r="G40" s="385">
        <f t="shared" si="64"/>
        <v>15458.96725</v>
      </c>
      <c r="H40" s="385">
        <v>13808.0</v>
      </c>
      <c r="I40" s="383">
        <f t="shared" si="2"/>
        <v>4.140130778</v>
      </c>
      <c r="J40" s="386">
        <f t="shared" si="3"/>
        <v>0.1653338748</v>
      </c>
      <c r="K40" s="383">
        <v>0.078701617</v>
      </c>
      <c r="L40" s="386">
        <f t="shared" si="63"/>
        <v>-0.4041712653</v>
      </c>
      <c r="M40" s="383">
        <v>0.214207509</v>
      </c>
      <c r="N40" s="386">
        <f t="shared" si="5"/>
        <v>-1.486505742</v>
      </c>
      <c r="O40" s="383">
        <v>0.9456188622182005</v>
      </c>
      <c r="P40" s="387">
        <v>0.0</v>
      </c>
      <c r="Q40" s="387">
        <f t="shared" si="6"/>
        <v>-0.2205145505</v>
      </c>
      <c r="R40" s="383">
        <v>3483.48783314021</v>
      </c>
      <c r="S40" s="386">
        <f t="shared" si="7"/>
        <v>2.388745615</v>
      </c>
      <c r="T40" s="383">
        <v>10.5446118192352</v>
      </c>
      <c r="U40" s="386">
        <f t="shared" si="8"/>
        <v>0.2585138469</v>
      </c>
      <c r="V40" s="383">
        <v>7.49565469293163</v>
      </c>
      <c r="W40" s="386">
        <f t="shared" si="9"/>
        <v>-0.006038764342</v>
      </c>
      <c r="X40" s="383">
        <v>8.91512166859791</v>
      </c>
      <c r="Y40" s="383">
        <f t="shared" si="10"/>
        <v>91.08487833</v>
      </c>
      <c r="Z40" s="386">
        <f t="shared" si="11"/>
        <v>0.8412103455</v>
      </c>
      <c r="AA40" s="395">
        <f t="shared" si="12"/>
        <v>0.2702668454</v>
      </c>
      <c r="AB40" s="429" t="s">
        <v>185</v>
      </c>
      <c r="AC40" s="429" t="s">
        <v>155</v>
      </c>
      <c r="AD40" s="430">
        <v>13808.0</v>
      </c>
      <c r="AE40" s="431" t="str">
        <f>Leitos!K54</f>
        <v>Sul Fronteira</v>
      </c>
      <c r="AF40" s="383">
        <v>43.4530706836616</v>
      </c>
      <c r="AG40" s="392">
        <f t="shared" si="61"/>
        <v>35.80651132</v>
      </c>
      <c r="AH40" s="382">
        <f t="shared" si="13"/>
        <v>35.80651132</v>
      </c>
      <c r="AI40" s="383">
        <v>0.0</v>
      </c>
      <c r="AJ40" s="392">
        <f t="shared" si="14"/>
        <v>0</v>
      </c>
      <c r="AK40" s="382">
        <f t="shared" si="15"/>
        <v>0</v>
      </c>
      <c r="AL40" s="383">
        <v>0.0</v>
      </c>
      <c r="AM40" s="392">
        <f t="shared" si="16"/>
        <v>6.068900224</v>
      </c>
      <c r="AN40" s="382">
        <f t="shared" si="17"/>
        <v>6.068900224</v>
      </c>
      <c r="AO40" s="383">
        <v>224.507531865585</v>
      </c>
      <c r="AP40" s="392">
        <f t="shared" si="18"/>
        <v>134.729585</v>
      </c>
      <c r="AQ40" s="382">
        <f t="shared" si="19"/>
        <v>134.729585</v>
      </c>
      <c r="AR40" s="393">
        <f t="shared" si="20"/>
        <v>49.40084783</v>
      </c>
      <c r="AS40" s="383" t="s">
        <v>185</v>
      </c>
      <c r="AT40" s="383" t="s">
        <v>155</v>
      </c>
      <c r="AU40" s="383" t="str">
        <f>RH!I54</f>
        <v>Sul Fronteira</v>
      </c>
      <c r="AV40" s="432">
        <v>6051.0</v>
      </c>
      <c r="AW40" s="383">
        <v>100.0</v>
      </c>
      <c r="AX40" s="382">
        <f t="shared" si="21"/>
        <v>0.5453197569</v>
      </c>
      <c r="AY40" s="383">
        <v>99.9420625724218</v>
      </c>
      <c r="AZ40" s="382">
        <f t="shared" si="22"/>
        <v>0.577662845</v>
      </c>
      <c r="BA40" s="383">
        <v>1.53715237543453</v>
      </c>
      <c r="BB40" s="382">
        <f t="shared" si="23"/>
        <v>-0.0121905392</v>
      </c>
      <c r="BC40" s="383">
        <v>1.14064310544612</v>
      </c>
      <c r="BD40" s="382">
        <f t="shared" si="24"/>
        <v>-0.5519867675</v>
      </c>
      <c r="BE40" s="383">
        <v>12.0</v>
      </c>
      <c r="BF40" s="383">
        <f t="shared" si="25"/>
        <v>1.983143282</v>
      </c>
      <c r="BG40" s="382">
        <f t="shared" si="26"/>
        <v>0.7962850577</v>
      </c>
      <c r="BH40" s="395">
        <f t="shared" si="27"/>
        <v>0.07720554964</v>
      </c>
      <c r="BI40" s="383" t="s">
        <v>185</v>
      </c>
      <c r="BJ40" s="383" t="s">
        <v>155</v>
      </c>
      <c r="BK40" s="383" t="str">
        <f>Equip.!J57</f>
        <v>Sul Fronteira</v>
      </c>
      <c r="BL40" s="432">
        <v>13808.0</v>
      </c>
      <c r="BM40" s="392">
        <v>2.0</v>
      </c>
      <c r="BN40" s="396">
        <f t="shared" si="28"/>
        <v>14.48435689</v>
      </c>
      <c r="BO40" s="397">
        <f t="shared" si="29"/>
        <v>6.068900224</v>
      </c>
      <c r="BP40" s="398">
        <f t="shared" si="30"/>
        <v>0.3844234244</v>
      </c>
      <c r="BQ40" s="396">
        <v>0.0</v>
      </c>
      <c r="BR40" s="396">
        <f t="shared" si="31"/>
        <v>0</v>
      </c>
      <c r="BS40" s="397">
        <f t="shared" si="32"/>
        <v>1.820670067</v>
      </c>
      <c r="BT40" s="398">
        <f t="shared" si="33"/>
        <v>0.3518735329</v>
      </c>
      <c r="BU40" s="396">
        <v>5.0</v>
      </c>
      <c r="BV40" s="396">
        <f t="shared" si="34"/>
        <v>36.21089224</v>
      </c>
      <c r="BW40" s="397">
        <f t="shared" si="35"/>
        <v>3.034450112</v>
      </c>
      <c r="BX40" s="398">
        <f t="shared" si="36"/>
        <v>-0.001980021135</v>
      </c>
      <c r="BY40" s="396">
        <v>0.0</v>
      </c>
      <c r="BZ40" s="396">
        <f t="shared" si="37"/>
        <v>0</v>
      </c>
      <c r="CA40" s="397">
        <f t="shared" si="38"/>
        <v>2.42756009</v>
      </c>
      <c r="CB40" s="398">
        <f t="shared" si="39"/>
        <v>-0.7646992506</v>
      </c>
      <c r="CC40" s="400">
        <v>0.0</v>
      </c>
      <c r="CD40" s="396">
        <f t="shared" si="40"/>
        <v>0</v>
      </c>
      <c r="CE40" s="397">
        <f t="shared" si="41"/>
        <v>1.820670067</v>
      </c>
      <c r="CF40" s="398">
        <f t="shared" si="42"/>
        <v>0.3518735329</v>
      </c>
      <c r="CG40" s="392">
        <v>0.0</v>
      </c>
      <c r="CH40" s="396">
        <f t="shared" si="43"/>
        <v>0</v>
      </c>
      <c r="CI40" s="397">
        <f t="shared" si="44"/>
        <v>1.213780045</v>
      </c>
      <c r="CJ40" s="398">
        <f t="shared" si="45"/>
        <v>-0.8586101398</v>
      </c>
      <c r="CK40" s="392">
        <v>0.0</v>
      </c>
      <c r="CL40" s="396">
        <f t="shared" si="46"/>
        <v>0</v>
      </c>
      <c r="CM40" s="397">
        <f t="shared" si="47"/>
        <v>1.213780045</v>
      </c>
      <c r="CN40" s="398">
        <f t="shared" si="48"/>
        <v>-1.248896303</v>
      </c>
      <c r="CO40" s="392">
        <v>16.0</v>
      </c>
      <c r="CP40" s="433">
        <f t="shared" si="49"/>
        <v>115.8748552</v>
      </c>
      <c r="CQ40" s="397">
        <f t="shared" si="50"/>
        <v>43.69608161</v>
      </c>
      <c r="CR40" s="398">
        <f t="shared" si="51"/>
        <v>0.371830656</v>
      </c>
      <c r="CS40" s="404">
        <f t="shared" si="52"/>
        <v>-0.264007006</v>
      </c>
      <c r="CT40" s="396">
        <v>2.917772</v>
      </c>
      <c r="CU40" s="396">
        <v>74.1805635</v>
      </c>
      <c r="CV40" s="405">
        <f t="shared" si="53"/>
        <v>38.54916775</v>
      </c>
      <c r="CW40" s="383" t="s">
        <v>185</v>
      </c>
      <c r="CX40" s="383" t="s">
        <v>155</v>
      </c>
      <c r="CY40" s="220" t="s">
        <v>146</v>
      </c>
      <c r="CZ40" s="432">
        <v>13808.0</v>
      </c>
      <c r="DA40" s="392">
        <v>7.242178447276941</v>
      </c>
      <c r="DB40" s="398">
        <f t="shared" si="54"/>
        <v>-1.221199792</v>
      </c>
      <c r="DC40" s="396">
        <v>173.5987667</v>
      </c>
      <c r="DD40" s="398">
        <f t="shared" si="55"/>
        <v>0.1048099396</v>
      </c>
      <c r="DE40" s="400">
        <v>146.0459827</v>
      </c>
      <c r="DF40" s="398">
        <f t="shared" si="56"/>
        <v>0.09451416763</v>
      </c>
      <c r="DG40" s="467">
        <f t="shared" si="57"/>
        <v>-0.5607688693</v>
      </c>
      <c r="DH40" s="400">
        <v>1025.44</v>
      </c>
      <c r="DI40" s="398">
        <f t="shared" si="58"/>
        <v>-0.4226485147</v>
      </c>
      <c r="DJ40" s="411">
        <f t="shared" si="59"/>
        <v>-0.4226485147</v>
      </c>
    </row>
    <row r="41">
      <c r="A41" s="428" t="s">
        <v>186</v>
      </c>
      <c r="B41" s="383" t="s">
        <v>159</v>
      </c>
      <c r="C41" s="383" t="s">
        <v>134</v>
      </c>
      <c r="D41" s="383" t="str">
        <f>Neces.!I55</f>
        <v>Noroeste</v>
      </c>
      <c r="E41" s="383">
        <v>605.743812637301</v>
      </c>
      <c r="F41" s="386">
        <f t="shared" si="1"/>
        <v>-0.1302235996</v>
      </c>
      <c r="G41" s="385">
        <v>18174.0</v>
      </c>
      <c r="H41" s="385">
        <v>8404.0</v>
      </c>
      <c r="I41" s="383">
        <f t="shared" si="2"/>
        <v>3.924486044</v>
      </c>
      <c r="J41" s="386">
        <f t="shared" si="3"/>
        <v>0.6762511833</v>
      </c>
      <c r="K41" s="383">
        <v>0.075506646</v>
      </c>
      <c r="L41" s="386">
        <f t="shared" si="63"/>
        <v>-0.5930117226</v>
      </c>
      <c r="M41" s="383">
        <v>0.245042493</v>
      </c>
      <c r="N41" s="386">
        <f t="shared" si="5"/>
        <v>-0.1717263901</v>
      </c>
      <c r="O41" s="387">
        <v>6.638421203839373</v>
      </c>
      <c r="P41" s="387">
        <v>5.692802341621173</v>
      </c>
      <c r="Q41" s="387">
        <f t="shared" si="6"/>
        <v>7.972245294</v>
      </c>
      <c r="R41" s="383">
        <v>2022.84626368396</v>
      </c>
      <c r="S41" s="386">
        <f t="shared" si="7"/>
        <v>0.5174184687</v>
      </c>
      <c r="T41" s="383">
        <v>9.94764397905759</v>
      </c>
      <c r="U41" s="386">
        <f t="shared" si="8"/>
        <v>-0.00483110874</v>
      </c>
      <c r="V41" s="383">
        <v>7.23465016658734</v>
      </c>
      <c r="W41" s="386">
        <f t="shared" si="9"/>
        <v>-0.2630442819</v>
      </c>
      <c r="X41" s="383">
        <v>34.3288910042837</v>
      </c>
      <c r="Y41" s="383">
        <f t="shared" si="10"/>
        <v>65.671109</v>
      </c>
      <c r="Z41" s="386">
        <f t="shared" si="11"/>
        <v>-1.79138493</v>
      </c>
      <c r="AA41" s="395">
        <f t="shared" si="12"/>
        <v>1.41876523</v>
      </c>
      <c r="AB41" s="429" t="s">
        <v>186</v>
      </c>
      <c r="AC41" s="429" t="s">
        <v>159</v>
      </c>
      <c r="AD41" s="430">
        <v>8404.0</v>
      </c>
      <c r="AE41" s="431" t="str">
        <f>Leitos!K55</f>
        <v>Noroeste</v>
      </c>
      <c r="AF41" s="383">
        <v>0.0</v>
      </c>
      <c r="AG41" s="392">
        <f t="shared" si="61"/>
        <v>75.9826361</v>
      </c>
      <c r="AH41" s="382">
        <f t="shared" si="13"/>
        <v>75.9826361</v>
      </c>
      <c r="AI41" s="383">
        <v>0.0</v>
      </c>
      <c r="AJ41" s="392">
        <f t="shared" si="14"/>
        <v>0</v>
      </c>
      <c r="AK41" s="382">
        <f t="shared" si="15"/>
        <v>0</v>
      </c>
      <c r="AL41" s="383">
        <v>0.0</v>
      </c>
      <c r="AM41" s="392">
        <f t="shared" si="16"/>
        <v>12.45616985</v>
      </c>
      <c r="AN41" s="382">
        <f t="shared" si="17"/>
        <v>12.45616985</v>
      </c>
      <c r="AO41" s="383">
        <v>178.486435030938</v>
      </c>
      <c r="AP41" s="392">
        <f t="shared" si="18"/>
        <v>186.2197393</v>
      </c>
      <c r="AQ41" s="382">
        <f t="shared" si="19"/>
        <v>186.2197393</v>
      </c>
      <c r="AR41" s="393">
        <f t="shared" si="20"/>
        <v>74.79929996</v>
      </c>
      <c r="AS41" s="383" t="s">
        <v>186</v>
      </c>
      <c r="AT41" s="383" t="s">
        <v>159</v>
      </c>
      <c r="AU41" s="383" t="str">
        <f>RH!I55</f>
        <v>Noroeste</v>
      </c>
      <c r="AV41" s="432">
        <v>3832.0</v>
      </c>
      <c r="AW41" s="383">
        <v>100.0</v>
      </c>
      <c r="AX41" s="382">
        <f t="shared" si="21"/>
        <v>0.5453197569</v>
      </c>
      <c r="AY41" s="383">
        <v>100.0</v>
      </c>
      <c r="AZ41" s="382">
        <f t="shared" si="22"/>
        <v>0.5821825615</v>
      </c>
      <c r="BA41" s="383">
        <v>4.08436458829129</v>
      </c>
      <c r="BB41" s="382">
        <f t="shared" si="23"/>
        <v>3.356614561</v>
      </c>
      <c r="BC41" s="383">
        <v>2.40956687291766</v>
      </c>
      <c r="BD41" s="382">
        <f t="shared" si="24"/>
        <v>1.522425769</v>
      </c>
      <c r="BE41" s="383">
        <v>1.0</v>
      </c>
      <c r="BF41" s="383">
        <f t="shared" si="25"/>
        <v>0.260960334</v>
      </c>
      <c r="BG41" s="382">
        <f t="shared" si="26"/>
        <v>-0.9581790231</v>
      </c>
      <c r="BH41" s="395">
        <f t="shared" si="27"/>
        <v>1.535176404</v>
      </c>
      <c r="BI41" s="383" t="s">
        <v>186</v>
      </c>
      <c r="BJ41" s="383" t="s">
        <v>159</v>
      </c>
      <c r="BK41" s="383" t="str">
        <f>Equip.!J58</f>
        <v>Noroeste</v>
      </c>
      <c r="BL41" s="432">
        <v>8404.0</v>
      </c>
      <c r="BM41" s="392">
        <v>1.0</v>
      </c>
      <c r="BN41" s="396">
        <f t="shared" si="28"/>
        <v>11.89909567</v>
      </c>
      <c r="BO41" s="397">
        <f t="shared" si="29"/>
        <v>6.850893419</v>
      </c>
      <c r="BP41" s="398">
        <f t="shared" si="30"/>
        <v>1.684090425</v>
      </c>
      <c r="BQ41" s="396">
        <v>1.0</v>
      </c>
      <c r="BR41" s="396">
        <f t="shared" si="31"/>
        <v>11.89909567</v>
      </c>
      <c r="BS41" s="397">
        <f t="shared" si="32"/>
        <v>1.868425478</v>
      </c>
      <c r="BT41" s="398">
        <f t="shared" si="33"/>
        <v>0.4234635358</v>
      </c>
      <c r="BU41" s="396">
        <v>0.0</v>
      </c>
      <c r="BV41" s="396">
        <f t="shared" si="34"/>
        <v>0</v>
      </c>
      <c r="BW41" s="397">
        <f t="shared" si="35"/>
        <v>3.114042463</v>
      </c>
      <c r="BX41" s="398">
        <f t="shared" si="36"/>
        <v>0.04530239298</v>
      </c>
      <c r="BY41" s="396">
        <v>0.0</v>
      </c>
      <c r="BZ41" s="396">
        <f t="shared" si="37"/>
        <v>0</v>
      </c>
      <c r="CA41" s="397">
        <f t="shared" si="38"/>
        <v>8.719318897</v>
      </c>
      <c r="CB41" s="398">
        <f t="shared" si="39"/>
        <v>1.372966704</v>
      </c>
      <c r="CC41" s="400">
        <v>1.0</v>
      </c>
      <c r="CD41" s="396">
        <f t="shared" si="40"/>
        <v>11.89909567</v>
      </c>
      <c r="CE41" s="397">
        <f t="shared" si="41"/>
        <v>1.868425478</v>
      </c>
      <c r="CF41" s="398">
        <f t="shared" si="42"/>
        <v>0.4234635358</v>
      </c>
      <c r="CG41" s="392">
        <v>0.0</v>
      </c>
      <c r="CH41" s="396">
        <f t="shared" si="43"/>
        <v>0</v>
      </c>
      <c r="CI41" s="397">
        <f t="shared" si="44"/>
        <v>7.473701911</v>
      </c>
      <c r="CJ41" s="398">
        <f t="shared" si="45"/>
        <v>2.067243</v>
      </c>
      <c r="CK41" s="392">
        <v>0.0</v>
      </c>
      <c r="CL41" s="396">
        <f t="shared" si="46"/>
        <v>0</v>
      </c>
      <c r="CM41" s="397">
        <f t="shared" si="47"/>
        <v>4.359659448</v>
      </c>
      <c r="CN41" s="398">
        <f t="shared" si="48"/>
        <v>-0.06937962724</v>
      </c>
      <c r="CO41" s="392">
        <v>4.0</v>
      </c>
      <c r="CP41" s="433">
        <f t="shared" si="49"/>
        <v>47.59638267</v>
      </c>
      <c r="CQ41" s="397">
        <f t="shared" si="50"/>
        <v>39.85974353</v>
      </c>
      <c r="CR41" s="398">
        <f t="shared" si="51"/>
        <v>0.01357225048</v>
      </c>
      <c r="CS41" s="404">
        <f t="shared" si="52"/>
        <v>0.7672157455</v>
      </c>
      <c r="CT41" s="396">
        <v>5.191489</v>
      </c>
      <c r="CU41" s="396">
        <v>54.4871795</v>
      </c>
      <c r="CV41" s="405">
        <f t="shared" si="53"/>
        <v>29.83933425</v>
      </c>
      <c r="CW41" s="383" t="s">
        <v>186</v>
      </c>
      <c r="CX41" s="383" t="s">
        <v>159</v>
      </c>
      <c r="CY41" s="220" t="s">
        <v>149</v>
      </c>
      <c r="CZ41" s="432">
        <v>8404.0</v>
      </c>
      <c r="DA41" s="392">
        <v>23.798191337458352</v>
      </c>
      <c r="DB41" s="398">
        <f t="shared" si="54"/>
        <v>-0.5991306981</v>
      </c>
      <c r="DC41" s="396">
        <v>88.6922679</v>
      </c>
      <c r="DD41" s="398">
        <f t="shared" si="55"/>
        <v>-0.8322260694</v>
      </c>
      <c r="DE41" s="400">
        <v>67.21283291</v>
      </c>
      <c r="DF41" s="398">
        <f t="shared" si="56"/>
        <v>-0.7883537242</v>
      </c>
      <c r="DG41" s="468">
        <f t="shared" si="57"/>
        <v>-0.7047102974</v>
      </c>
      <c r="DH41" s="400">
        <v>3648.31</v>
      </c>
      <c r="DI41" s="398">
        <f t="shared" si="58"/>
        <v>3.723898721</v>
      </c>
      <c r="DJ41" s="411">
        <f t="shared" si="59"/>
        <v>3.723898721</v>
      </c>
    </row>
    <row r="42">
      <c r="A42" s="428" t="s">
        <v>187</v>
      </c>
      <c r="B42" s="383" t="s">
        <v>148</v>
      </c>
      <c r="C42" s="383" t="s">
        <v>148</v>
      </c>
      <c r="D42" s="383" t="str">
        <f>Neces.!I56</f>
        <v>Centro Sul</v>
      </c>
      <c r="E42" s="383">
        <v>462.071289529047</v>
      </c>
      <c r="F42" s="386">
        <f t="shared" si="1"/>
        <v>-1.464988195</v>
      </c>
      <c r="G42" s="385">
        <f t="shared" ref="G42:G60" si="65">H42*(1+$I$82)^12</f>
        <v>27022.9644</v>
      </c>
      <c r="H42" s="385">
        <v>24137.0</v>
      </c>
      <c r="I42" s="383">
        <f t="shared" si="2"/>
        <v>4.38268329</v>
      </c>
      <c r="J42" s="386">
        <f t="shared" si="3"/>
        <v>-0.4093348128</v>
      </c>
      <c r="K42" s="383">
        <v>0.086421583</v>
      </c>
      <c r="L42" s="386">
        <f t="shared" si="63"/>
        <v>0.05212142388</v>
      </c>
      <c r="M42" s="383">
        <v>0.242316434</v>
      </c>
      <c r="N42" s="386">
        <f t="shared" si="5"/>
        <v>-0.2879633917</v>
      </c>
      <c r="O42" s="383">
        <v>0.9456188622182005</v>
      </c>
      <c r="P42" s="387">
        <v>0.0</v>
      </c>
      <c r="Q42" s="387">
        <f t="shared" si="6"/>
        <v>-0.2205145505</v>
      </c>
      <c r="R42" s="383">
        <v>923.892778721465</v>
      </c>
      <c r="S42" s="386">
        <f t="shared" si="7"/>
        <v>-0.8905255007</v>
      </c>
      <c r="T42" s="383">
        <v>9.74437585449724</v>
      </c>
      <c r="U42" s="386">
        <f t="shared" si="8"/>
        <v>-0.09450031979</v>
      </c>
      <c r="V42" s="383">
        <v>7.74329867009156</v>
      </c>
      <c r="W42" s="386">
        <f t="shared" si="9"/>
        <v>0.2378109092</v>
      </c>
      <c r="X42" s="383">
        <v>15.1137258151386</v>
      </c>
      <c r="Y42" s="383">
        <f t="shared" si="10"/>
        <v>84.88627418</v>
      </c>
      <c r="Z42" s="386">
        <f t="shared" si="11"/>
        <v>0.1991011103</v>
      </c>
      <c r="AA42" s="395">
        <f t="shared" si="12"/>
        <v>-0.4635951368</v>
      </c>
      <c r="AB42" s="429" t="s">
        <v>187</v>
      </c>
      <c r="AC42" s="429" t="s">
        <v>148</v>
      </c>
      <c r="AD42" s="430">
        <v>24137.0</v>
      </c>
      <c r="AE42" s="431" t="str">
        <f>Leitos!K56</f>
        <v>Centro Sul</v>
      </c>
      <c r="AF42" s="383">
        <v>0.0</v>
      </c>
      <c r="AG42" s="392">
        <f t="shared" si="61"/>
        <v>71.01496777</v>
      </c>
      <c r="AH42" s="382">
        <f t="shared" si="13"/>
        <v>71.01496777</v>
      </c>
      <c r="AI42" s="383">
        <v>0.0</v>
      </c>
      <c r="AJ42" s="392">
        <f t="shared" si="14"/>
        <v>12.66350824</v>
      </c>
      <c r="AK42" s="382">
        <f t="shared" si="15"/>
        <v>12.66350824</v>
      </c>
      <c r="AL42" s="383">
        <v>0.0</v>
      </c>
      <c r="AM42" s="392">
        <f t="shared" si="16"/>
        <v>18.37450215</v>
      </c>
      <c r="AN42" s="382">
        <f t="shared" si="17"/>
        <v>18.37450215</v>
      </c>
      <c r="AO42" s="383">
        <v>95.289389733604</v>
      </c>
      <c r="AP42" s="392">
        <f t="shared" si="18"/>
        <v>157.9213969</v>
      </c>
      <c r="AQ42" s="382">
        <f t="shared" si="19"/>
        <v>157.9213969</v>
      </c>
      <c r="AR42" s="393">
        <f t="shared" si="20"/>
        <v>69.6244649</v>
      </c>
      <c r="AS42" s="383" t="s">
        <v>187</v>
      </c>
      <c r="AT42" s="383" t="s">
        <v>148</v>
      </c>
      <c r="AU42" s="383" t="str">
        <f>RH!I56</f>
        <v>Centro Sul</v>
      </c>
      <c r="AV42" s="432">
        <v>8201.0</v>
      </c>
      <c r="AW42" s="383">
        <v>100.0</v>
      </c>
      <c r="AX42" s="382">
        <f t="shared" si="21"/>
        <v>0.5453197569</v>
      </c>
      <c r="AY42" s="383">
        <v>100.0</v>
      </c>
      <c r="AZ42" s="382">
        <f t="shared" si="22"/>
        <v>0.5821825615</v>
      </c>
      <c r="BA42" s="383">
        <v>1.02539669387248</v>
      </c>
      <c r="BB42" s="382">
        <f t="shared" si="23"/>
        <v>-0.689010924</v>
      </c>
      <c r="BC42" s="383">
        <v>0.863819033019845</v>
      </c>
      <c r="BD42" s="382">
        <f t="shared" si="24"/>
        <v>-1.004533517</v>
      </c>
      <c r="BE42" s="383">
        <v>22.0</v>
      </c>
      <c r="BF42" s="383">
        <f t="shared" si="25"/>
        <v>2.682599683</v>
      </c>
      <c r="BG42" s="382">
        <f t="shared" si="26"/>
        <v>1.508852287</v>
      </c>
      <c r="BH42" s="395">
        <f t="shared" si="27"/>
        <v>-0.1898958961</v>
      </c>
      <c r="BI42" s="383" t="s">
        <v>187</v>
      </c>
      <c r="BJ42" s="383" t="s">
        <v>148</v>
      </c>
      <c r="BK42" s="383" t="str">
        <f>Equip.!J59</f>
        <v>Centro Sul</v>
      </c>
      <c r="BL42" s="432">
        <v>24137.0</v>
      </c>
      <c r="BM42" s="392">
        <v>1.0</v>
      </c>
      <c r="BN42" s="396">
        <f t="shared" si="28"/>
        <v>4.143016945</v>
      </c>
      <c r="BO42" s="397">
        <f t="shared" si="29"/>
        <v>5.462689828</v>
      </c>
      <c r="BP42" s="398">
        <f t="shared" si="30"/>
        <v>-0.6230938434</v>
      </c>
      <c r="BQ42" s="396">
        <v>2.0</v>
      </c>
      <c r="BR42" s="396">
        <f t="shared" si="31"/>
        <v>8.28603389</v>
      </c>
      <c r="BS42" s="397">
        <f t="shared" si="32"/>
        <v>1.241520416</v>
      </c>
      <c r="BT42" s="398">
        <f t="shared" si="33"/>
        <v>-0.5163280963</v>
      </c>
      <c r="BU42" s="396">
        <v>0.0</v>
      </c>
      <c r="BV42" s="396">
        <f t="shared" si="34"/>
        <v>0</v>
      </c>
      <c r="BW42" s="397">
        <f t="shared" si="35"/>
        <v>2.234736748</v>
      </c>
      <c r="BX42" s="398">
        <f t="shared" si="36"/>
        <v>-0.4770555528</v>
      </c>
      <c r="BY42" s="396">
        <v>0.0</v>
      </c>
      <c r="BZ42" s="396">
        <f t="shared" si="37"/>
        <v>0</v>
      </c>
      <c r="CA42" s="397">
        <f t="shared" si="38"/>
        <v>1.738128582</v>
      </c>
      <c r="CB42" s="398">
        <f t="shared" si="39"/>
        <v>-0.9989380871</v>
      </c>
      <c r="CC42" s="400">
        <v>2.0</v>
      </c>
      <c r="CD42" s="396">
        <f t="shared" si="40"/>
        <v>8.28603389</v>
      </c>
      <c r="CE42" s="397">
        <f t="shared" si="41"/>
        <v>1.241520416</v>
      </c>
      <c r="CF42" s="398">
        <f t="shared" si="42"/>
        <v>-0.5163280963</v>
      </c>
      <c r="CG42" s="392">
        <v>0.0</v>
      </c>
      <c r="CH42" s="396">
        <f t="shared" si="43"/>
        <v>0</v>
      </c>
      <c r="CI42" s="397">
        <f t="shared" si="44"/>
        <v>2.483040831</v>
      </c>
      <c r="CJ42" s="398">
        <f t="shared" si="45"/>
        <v>-0.2653646112</v>
      </c>
      <c r="CK42" s="392">
        <v>0.0</v>
      </c>
      <c r="CL42" s="396">
        <f t="shared" si="46"/>
        <v>0</v>
      </c>
      <c r="CM42" s="397">
        <f t="shared" si="47"/>
        <v>6.952514327</v>
      </c>
      <c r="CN42" s="398">
        <f t="shared" si="48"/>
        <v>0.9027859184</v>
      </c>
      <c r="CO42" s="392">
        <v>2.0</v>
      </c>
      <c r="CP42" s="433">
        <f t="shared" si="49"/>
        <v>8.28603389</v>
      </c>
      <c r="CQ42" s="397">
        <f t="shared" si="50"/>
        <v>40.22526146</v>
      </c>
      <c r="CR42" s="398">
        <f t="shared" si="51"/>
        <v>0.04770633102</v>
      </c>
      <c r="CS42" s="404">
        <f t="shared" si="52"/>
        <v>-0.2355368788</v>
      </c>
      <c r="CT42" s="396">
        <v>15.35039</v>
      </c>
      <c r="CU42" s="396">
        <v>33.495702</v>
      </c>
      <c r="CV42" s="405">
        <f t="shared" si="53"/>
        <v>24.423046</v>
      </c>
      <c r="CW42" s="383" t="s">
        <v>187</v>
      </c>
      <c r="CX42" s="383" t="s">
        <v>148</v>
      </c>
      <c r="CY42" s="220" t="s">
        <v>143</v>
      </c>
      <c r="CZ42" s="432">
        <v>24137.0</v>
      </c>
      <c r="DA42" s="392">
        <v>4.143016944939305</v>
      </c>
      <c r="DB42" s="398">
        <f t="shared" si="54"/>
        <v>-1.337646463</v>
      </c>
      <c r="DC42" s="396">
        <v>15.87032989</v>
      </c>
      <c r="DD42" s="398">
        <f t="shared" si="55"/>
        <v>-1.635895743</v>
      </c>
      <c r="DE42" s="400">
        <v>15.87032989</v>
      </c>
      <c r="DF42" s="398">
        <f t="shared" si="56"/>
        <v>-1.363348476</v>
      </c>
      <c r="DG42" s="469">
        <f t="shared" si="57"/>
        <v>-1.418634286</v>
      </c>
      <c r="DH42" s="400">
        <v>909.73</v>
      </c>
      <c r="DI42" s="398">
        <f t="shared" si="58"/>
        <v>-0.60557675</v>
      </c>
      <c r="DJ42" s="411">
        <f t="shared" si="59"/>
        <v>-0.60557675</v>
      </c>
    </row>
    <row r="43">
      <c r="A43" s="428" t="s">
        <v>188</v>
      </c>
      <c r="B43" s="383" t="s">
        <v>155</v>
      </c>
      <c r="C43" s="383" t="s">
        <v>148</v>
      </c>
      <c r="D43" s="383" t="str">
        <f>Neces.!I57</f>
        <v>Sul Fronteira</v>
      </c>
      <c r="E43" s="383">
        <v>624.686044664516</v>
      </c>
      <c r="F43" s="386">
        <f t="shared" si="1"/>
        <v>0.04575591362</v>
      </c>
      <c r="G43" s="385">
        <f t="shared" si="65"/>
        <v>21745.3303</v>
      </c>
      <c r="H43" s="385">
        <v>19423.0</v>
      </c>
      <c r="I43" s="383">
        <f t="shared" si="2"/>
        <v>4.28831631</v>
      </c>
      <c r="J43" s="386">
        <f t="shared" si="3"/>
        <v>-0.185755398</v>
      </c>
      <c r="K43" s="383">
        <v>0.070757671</v>
      </c>
      <c r="L43" s="386">
        <f t="shared" si="63"/>
        <v>-0.8737024114</v>
      </c>
      <c r="M43" s="383">
        <v>0.210968483</v>
      </c>
      <c r="N43" s="386">
        <f t="shared" si="5"/>
        <v>-1.624615251</v>
      </c>
      <c r="O43" s="383">
        <v>0.9456188622182005</v>
      </c>
      <c r="P43" s="387">
        <v>0.0</v>
      </c>
      <c r="Q43" s="387">
        <f t="shared" si="6"/>
        <v>-0.2205145505</v>
      </c>
      <c r="R43" s="383">
        <v>1534.26350203367</v>
      </c>
      <c r="S43" s="386">
        <f t="shared" si="7"/>
        <v>-0.1085381002</v>
      </c>
      <c r="T43" s="383">
        <v>8.97904546156619</v>
      </c>
      <c r="U43" s="386">
        <f t="shared" si="8"/>
        <v>-0.4321163266</v>
      </c>
      <c r="V43" s="383">
        <v>7.84636770838696</v>
      </c>
      <c r="W43" s="386">
        <f t="shared" si="9"/>
        <v>0.3393007642</v>
      </c>
      <c r="X43" s="383">
        <v>11.1517273335736</v>
      </c>
      <c r="Y43" s="383">
        <f t="shared" si="10"/>
        <v>88.84827267</v>
      </c>
      <c r="Z43" s="386">
        <f t="shared" si="11"/>
        <v>0.6095218687</v>
      </c>
      <c r="AA43" s="395">
        <f t="shared" si="12"/>
        <v>-0.2579014347</v>
      </c>
      <c r="AB43" s="429" t="s">
        <v>188</v>
      </c>
      <c r="AC43" s="429" t="s">
        <v>155</v>
      </c>
      <c r="AD43" s="430">
        <v>19423.0</v>
      </c>
      <c r="AE43" s="431" t="str">
        <f>Leitos!K57</f>
        <v>Sul Fronteira</v>
      </c>
      <c r="AF43" s="383">
        <v>66.9309581424085</v>
      </c>
      <c r="AG43" s="392">
        <f t="shared" si="61"/>
        <v>35.80651132</v>
      </c>
      <c r="AH43" s="382">
        <f t="shared" si="13"/>
        <v>35.80651132</v>
      </c>
      <c r="AI43" s="383">
        <v>0.0</v>
      </c>
      <c r="AJ43" s="392">
        <f t="shared" si="14"/>
        <v>0</v>
      </c>
      <c r="AK43" s="382">
        <f t="shared" si="15"/>
        <v>0</v>
      </c>
      <c r="AL43" s="383">
        <v>0.0</v>
      </c>
      <c r="AM43" s="392">
        <f t="shared" si="16"/>
        <v>6.068900224</v>
      </c>
      <c r="AN43" s="382">
        <f t="shared" si="17"/>
        <v>6.068900224</v>
      </c>
      <c r="AO43" s="383">
        <v>77.2280286258559</v>
      </c>
      <c r="AP43" s="392">
        <f t="shared" si="18"/>
        <v>134.729585</v>
      </c>
      <c r="AQ43" s="382">
        <f t="shared" si="19"/>
        <v>134.729585</v>
      </c>
      <c r="AR43" s="393">
        <f t="shared" si="20"/>
        <v>49.40084783</v>
      </c>
      <c r="AS43" s="383" t="s">
        <v>188</v>
      </c>
      <c r="AT43" s="383" t="s">
        <v>155</v>
      </c>
      <c r="AU43" s="383" t="str">
        <f>RH!I57</f>
        <v>Sul Fronteira</v>
      </c>
      <c r="AV43" s="432">
        <v>6399.0</v>
      </c>
      <c r="AW43" s="383">
        <v>100.0</v>
      </c>
      <c r="AX43" s="382">
        <f t="shared" si="21"/>
        <v>0.5453197569</v>
      </c>
      <c r="AY43" s="383">
        <v>88.8122329197343</v>
      </c>
      <c r="AZ43" s="382">
        <f t="shared" si="22"/>
        <v>-0.2905785869</v>
      </c>
      <c r="BA43" s="383">
        <v>0.961488956391907</v>
      </c>
      <c r="BB43" s="382">
        <f t="shared" si="23"/>
        <v>-0.7735318409</v>
      </c>
      <c r="BC43" s="383">
        <v>0.978221695927509</v>
      </c>
      <c r="BD43" s="382">
        <f t="shared" si="24"/>
        <v>-0.8175102109</v>
      </c>
      <c r="BE43" s="383">
        <v>5.0</v>
      </c>
      <c r="BF43" s="383">
        <f t="shared" si="25"/>
        <v>0.7813720894</v>
      </c>
      <c r="BG43" s="382">
        <f t="shared" si="26"/>
        <v>-0.4280125079</v>
      </c>
      <c r="BH43" s="395">
        <f t="shared" si="27"/>
        <v>-0.4401077736</v>
      </c>
      <c r="BI43" s="383" t="s">
        <v>188</v>
      </c>
      <c r="BJ43" s="383" t="s">
        <v>155</v>
      </c>
      <c r="BK43" s="383" t="str">
        <f>Equip.!J60</f>
        <v>Sul Fronteira</v>
      </c>
      <c r="BL43" s="432">
        <v>19423.0</v>
      </c>
      <c r="BM43" s="392">
        <v>1.0</v>
      </c>
      <c r="BN43" s="396">
        <f t="shared" si="28"/>
        <v>5.148535242</v>
      </c>
      <c r="BO43" s="397">
        <f t="shared" si="29"/>
        <v>6.068900224</v>
      </c>
      <c r="BP43" s="398">
        <f t="shared" si="30"/>
        <v>0.3844234244</v>
      </c>
      <c r="BQ43" s="396">
        <v>0.0</v>
      </c>
      <c r="BR43" s="396">
        <f t="shared" si="31"/>
        <v>0</v>
      </c>
      <c r="BS43" s="397">
        <f t="shared" si="32"/>
        <v>1.820670067</v>
      </c>
      <c r="BT43" s="398">
        <f t="shared" si="33"/>
        <v>0.3518735329</v>
      </c>
      <c r="BU43" s="396">
        <v>0.0</v>
      </c>
      <c r="BV43" s="396">
        <f t="shared" si="34"/>
        <v>0</v>
      </c>
      <c r="BW43" s="397">
        <f t="shared" si="35"/>
        <v>3.034450112</v>
      </c>
      <c r="BX43" s="398">
        <f t="shared" si="36"/>
        <v>-0.001980021135</v>
      </c>
      <c r="BY43" s="396">
        <v>0.0</v>
      </c>
      <c r="BZ43" s="396">
        <f t="shared" si="37"/>
        <v>0</v>
      </c>
      <c r="CA43" s="397">
        <f t="shared" si="38"/>
        <v>2.42756009</v>
      </c>
      <c r="CB43" s="398">
        <f t="shared" si="39"/>
        <v>-0.7646992506</v>
      </c>
      <c r="CC43" s="400">
        <v>0.0</v>
      </c>
      <c r="CD43" s="396">
        <f t="shared" si="40"/>
        <v>0</v>
      </c>
      <c r="CE43" s="397">
        <f t="shared" si="41"/>
        <v>1.820670067</v>
      </c>
      <c r="CF43" s="398">
        <f t="shared" si="42"/>
        <v>0.3518735329</v>
      </c>
      <c r="CG43" s="392">
        <v>0.0</v>
      </c>
      <c r="CH43" s="396">
        <f t="shared" si="43"/>
        <v>0</v>
      </c>
      <c r="CI43" s="397">
        <f t="shared" si="44"/>
        <v>1.213780045</v>
      </c>
      <c r="CJ43" s="398">
        <f t="shared" si="45"/>
        <v>-0.8586101398</v>
      </c>
      <c r="CK43" s="392">
        <v>0.0</v>
      </c>
      <c r="CL43" s="396">
        <f t="shared" si="46"/>
        <v>0</v>
      </c>
      <c r="CM43" s="397">
        <f t="shared" si="47"/>
        <v>1.213780045</v>
      </c>
      <c r="CN43" s="398">
        <f t="shared" si="48"/>
        <v>-1.248896303</v>
      </c>
      <c r="CO43" s="392">
        <v>2.0</v>
      </c>
      <c r="CP43" s="433">
        <f t="shared" si="49"/>
        <v>10.29707048</v>
      </c>
      <c r="CQ43" s="397">
        <f t="shared" si="50"/>
        <v>43.69608161</v>
      </c>
      <c r="CR43" s="398">
        <f t="shared" si="51"/>
        <v>0.371830656</v>
      </c>
      <c r="CS43" s="404">
        <f t="shared" si="52"/>
        <v>-0.264007006</v>
      </c>
      <c r="CT43" s="396">
        <v>2.917772</v>
      </c>
      <c r="CU43" s="396">
        <v>74.1805635</v>
      </c>
      <c r="CV43" s="405">
        <f t="shared" si="53"/>
        <v>38.54916775</v>
      </c>
      <c r="CW43" s="383" t="s">
        <v>188</v>
      </c>
      <c r="CX43" s="383" t="s">
        <v>155</v>
      </c>
      <c r="CY43" s="220" t="s">
        <v>146</v>
      </c>
      <c r="CZ43" s="432">
        <v>19423.0</v>
      </c>
      <c r="DA43" s="392">
        <v>5.14853524172373</v>
      </c>
      <c r="DB43" s="398">
        <f t="shared" si="54"/>
        <v>-1.299865516</v>
      </c>
      <c r="DC43" s="396">
        <v>184.3719798</v>
      </c>
      <c r="DD43" s="398">
        <f t="shared" si="55"/>
        <v>0.2237041202</v>
      </c>
      <c r="DE43" s="400">
        <v>151.7282486</v>
      </c>
      <c r="DF43" s="398">
        <f t="shared" si="56"/>
        <v>0.1581509769</v>
      </c>
      <c r="DG43" s="470">
        <f t="shared" si="57"/>
        <v>-0.5544689836</v>
      </c>
      <c r="DH43" s="400">
        <v>899.28</v>
      </c>
      <c r="DI43" s="398">
        <f t="shared" si="58"/>
        <v>-0.6220973624</v>
      </c>
      <c r="DJ43" s="411">
        <f t="shared" si="59"/>
        <v>-0.6220973624</v>
      </c>
    </row>
    <row r="44">
      <c r="A44" s="428" t="s">
        <v>189</v>
      </c>
      <c r="B44" s="383" t="s">
        <v>151</v>
      </c>
      <c r="C44" s="383" t="s">
        <v>148</v>
      </c>
      <c r="D44" s="383" t="str">
        <f>Neces.!I58</f>
        <v>Sudeste</v>
      </c>
      <c r="E44" s="383">
        <v>556.066369300901</v>
      </c>
      <c r="F44" s="386">
        <f t="shared" si="1"/>
        <v>-0.5917432495</v>
      </c>
      <c r="G44" s="385">
        <f t="shared" si="65"/>
        <v>31147.44552</v>
      </c>
      <c r="H44" s="385">
        <v>27821.0</v>
      </c>
      <c r="I44" s="383">
        <f t="shared" si="2"/>
        <v>4.444372736</v>
      </c>
      <c r="J44" s="386">
        <f t="shared" si="3"/>
        <v>-0.5554928244</v>
      </c>
      <c r="K44" s="383">
        <v>0.072424013</v>
      </c>
      <c r="L44" s="386">
        <f t="shared" si="63"/>
        <v>-0.7752123828</v>
      </c>
      <c r="M44" s="383">
        <v>0.233982848</v>
      </c>
      <c r="N44" s="386">
        <f t="shared" si="5"/>
        <v>-0.6433009135</v>
      </c>
      <c r="O44" s="383">
        <v>0.9456188622182005</v>
      </c>
      <c r="P44" s="387">
        <v>0.0</v>
      </c>
      <c r="Q44" s="387">
        <f t="shared" si="6"/>
        <v>-0.2205145505</v>
      </c>
      <c r="R44" s="383">
        <v>1344.30825635311</v>
      </c>
      <c r="S44" s="386">
        <f t="shared" si="7"/>
        <v>-0.3519026705</v>
      </c>
      <c r="T44" s="383">
        <v>10.5064519607491</v>
      </c>
      <c r="U44" s="386">
        <f t="shared" si="8"/>
        <v>0.2416800988</v>
      </c>
      <c r="V44" s="383">
        <v>6.93361130081593</v>
      </c>
      <c r="W44" s="386">
        <f t="shared" si="9"/>
        <v>-0.5594707486</v>
      </c>
      <c r="X44" s="383">
        <v>29.5064879048201</v>
      </c>
      <c r="Y44" s="383">
        <f t="shared" si="10"/>
        <v>70.4935121</v>
      </c>
      <c r="Z44" s="386">
        <f t="shared" si="11"/>
        <v>-1.291835436</v>
      </c>
      <c r="AA44" s="395">
        <f t="shared" si="12"/>
        <v>-0.5401155152</v>
      </c>
      <c r="AB44" s="429" t="s">
        <v>189</v>
      </c>
      <c r="AC44" s="429" t="s">
        <v>151</v>
      </c>
      <c r="AD44" s="430">
        <v>27821.0</v>
      </c>
      <c r="AE44" s="431" t="str">
        <f>Leitos!K58</f>
        <v>Sudeste</v>
      </c>
      <c r="AF44" s="383">
        <v>0.0</v>
      </c>
      <c r="AG44" s="392">
        <f t="shared" si="61"/>
        <v>45.68456565</v>
      </c>
      <c r="AH44" s="382">
        <f t="shared" si="13"/>
        <v>45.68456565</v>
      </c>
      <c r="AI44" s="383">
        <v>0.0</v>
      </c>
      <c r="AJ44" s="392">
        <f t="shared" si="14"/>
        <v>0</v>
      </c>
      <c r="AK44" s="382">
        <f t="shared" si="15"/>
        <v>0</v>
      </c>
      <c r="AL44" s="383">
        <v>0.0</v>
      </c>
      <c r="AM44" s="392">
        <f t="shared" si="16"/>
        <v>8.785493393</v>
      </c>
      <c r="AN44" s="382">
        <f t="shared" si="17"/>
        <v>8.785493393</v>
      </c>
      <c r="AO44" s="383">
        <v>115.02102728155</v>
      </c>
      <c r="AP44" s="392">
        <f t="shared" si="18"/>
        <v>137.9322463</v>
      </c>
      <c r="AQ44" s="382">
        <f t="shared" si="19"/>
        <v>137.9322463</v>
      </c>
      <c r="AR44" s="393">
        <f t="shared" si="20"/>
        <v>53.15223503</v>
      </c>
      <c r="AS44" s="383" t="s">
        <v>189</v>
      </c>
      <c r="AT44" s="383" t="s">
        <v>151</v>
      </c>
      <c r="AU44" s="383" t="str">
        <f>RH!I58</f>
        <v>Sudeste</v>
      </c>
      <c r="AV44" s="432">
        <v>13455.0</v>
      </c>
      <c r="AW44" s="383">
        <v>93.0052837784408</v>
      </c>
      <c r="AX44" s="382">
        <f t="shared" si="21"/>
        <v>-0.1975018962</v>
      </c>
      <c r="AY44" s="383">
        <v>86.8049315265447</v>
      </c>
      <c r="AZ44" s="382">
        <f t="shared" si="22"/>
        <v>-0.4471687855</v>
      </c>
      <c r="BA44" s="383">
        <v>1.29847956579562</v>
      </c>
      <c r="BB44" s="382">
        <f t="shared" si="23"/>
        <v>-0.327846288</v>
      </c>
      <c r="BC44" s="383">
        <v>0.98217174077136</v>
      </c>
      <c r="BD44" s="382">
        <f t="shared" si="24"/>
        <v>-0.8110527524</v>
      </c>
      <c r="BE44" s="383">
        <v>18.0</v>
      </c>
      <c r="BF44" s="383">
        <f t="shared" si="25"/>
        <v>1.337792642</v>
      </c>
      <c r="BG44" s="382">
        <f t="shared" si="26"/>
        <v>0.1388377647</v>
      </c>
      <c r="BH44" s="395">
        <f t="shared" si="27"/>
        <v>-0.4120031934</v>
      </c>
      <c r="BI44" s="383" t="s">
        <v>189</v>
      </c>
      <c r="BJ44" s="383" t="s">
        <v>151</v>
      </c>
      <c r="BK44" s="383" t="str">
        <f>Equip.!J61</f>
        <v>Sudeste</v>
      </c>
      <c r="BL44" s="432">
        <v>27821.0</v>
      </c>
      <c r="BM44" s="392">
        <v>1.0</v>
      </c>
      <c r="BN44" s="396">
        <f t="shared" si="28"/>
        <v>3.594407103</v>
      </c>
      <c r="BO44" s="397">
        <f t="shared" si="29"/>
        <v>6.149845375</v>
      </c>
      <c r="BP44" s="398">
        <f t="shared" si="30"/>
        <v>0.5189536766</v>
      </c>
      <c r="BQ44" s="396">
        <v>0.0</v>
      </c>
      <c r="BR44" s="396">
        <f t="shared" si="31"/>
        <v>0</v>
      </c>
      <c r="BS44" s="397">
        <f t="shared" si="32"/>
        <v>0.8785493393</v>
      </c>
      <c r="BT44" s="398">
        <f t="shared" si="33"/>
        <v>-1.060457025</v>
      </c>
      <c r="BU44" s="396">
        <v>0.0</v>
      </c>
      <c r="BV44" s="396">
        <f t="shared" si="34"/>
        <v>0</v>
      </c>
      <c r="BW44" s="397">
        <f t="shared" si="35"/>
        <v>1.757098679</v>
      </c>
      <c r="BX44" s="398">
        <f t="shared" si="36"/>
        <v>-0.7607999167</v>
      </c>
      <c r="BY44" s="396">
        <v>0.0</v>
      </c>
      <c r="BZ44" s="396">
        <f t="shared" si="37"/>
        <v>0</v>
      </c>
      <c r="CA44" s="397">
        <f t="shared" si="38"/>
        <v>4.392746697</v>
      </c>
      <c r="CB44" s="398">
        <f t="shared" si="39"/>
        <v>-0.09701432606</v>
      </c>
      <c r="CC44" s="400">
        <v>0.0</v>
      </c>
      <c r="CD44" s="396">
        <f t="shared" si="40"/>
        <v>0</v>
      </c>
      <c r="CE44" s="397">
        <f t="shared" si="41"/>
        <v>0.8785493393</v>
      </c>
      <c r="CF44" s="398">
        <f t="shared" si="42"/>
        <v>-1.060457025</v>
      </c>
      <c r="CG44" s="392">
        <v>4.0</v>
      </c>
      <c r="CH44" s="396">
        <f t="shared" si="43"/>
        <v>14.37762841</v>
      </c>
      <c r="CI44" s="397">
        <f t="shared" si="44"/>
        <v>7.028394715</v>
      </c>
      <c r="CJ44" s="398">
        <f t="shared" si="45"/>
        <v>1.859108859</v>
      </c>
      <c r="CK44" s="392">
        <v>2.0</v>
      </c>
      <c r="CL44" s="396">
        <f t="shared" si="46"/>
        <v>7.188814205</v>
      </c>
      <c r="CM44" s="397">
        <f t="shared" si="47"/>
        <v>8.785493393</v>
      </c>
      <c r="CN44" s="398">
        <f t="shared" si="48"/>
        <v>1.590043469</v>
      </c>
      <c r="CO44" s="392">
        <v>14.0</v>
      </c>
      <c r="CP44" s="433">
        <f t="shared" si="49"/>
        <v>50.32169944</v>
      </c>
      <c r="CQ44" s="397">
        <f t="shared" si="50"/>
        <v>35.14197357</v>
      </c>
      <c r="CR44" s="398">
        <f t="shared" si="51"/>
        <v>-0.4269991234</v>
      </c>
      <c r="CS44" s="404">
        <f t="shared" si="52"/>
        <v>0.2647274903</v>
      </c>
      <c r="CT44" s="396">
        <v>7.936508</v>
      </c>
      <c r="CU44" s="396">
        <v>78.6423841</v>
      </c>
      <c r="CV44" s="405">
        <f t="shared" si="53"/>
        <v>43.28944605</v>
      </c>
      <c r="CW44" s="383" t="s">
        <v>189</v>
      </c>
      <c r="CX44" s="383" t="s">
        <v>151</v>
      </c>
      <c r="CY44" s="220" t="s">
        <v>152</v>
      </c>
      <c r="CZ44" s="432">
        <v>27821.0</v>
      </c>
      <c r="DA44" s="392">
        <v>43.132885230581216</v>
      </c>
      <c r="DB44" s="398">
        <f t="shared" si="54"/>
        <v>0.1273434594</v>
      </c>
      <c r="DC44" s="396">
        <v>110.092003</v>
      </c>
      <c r="DD44" s="398">
        <f t="shared" si="55"/>
        <v>-0.5960566047</v>
      </c>
      <c r="DE44" s="400">
        <v>62.87814245</v>
      </c>
      <c r="DF44" s="398">
        <f t="shared" si="56"/>
        <v>-0.8368987721</v>
      </c>
      <c r="DG44" s="471">
        <f t="shared" si="57"/>
        <v>-0.2945671145</v>
      </c>
      <c r="DH44" s="400">
        <v>1086.06</v>
      </c>
      <c r="DI44" s="398">
        <f t="shared" si="58"/>
        <v>-0.3268131536</v>
      </c>
      <c r="DJ44" s="411">
        <f t="shared" si="59"/>
        <v>-0.3268131536</v>
      </c>
    </row>
    <row r="45">
      <c r="A45" s="428" t="s">
        <v>190</v>
      </c>
      <c r="B45" s="383" t="s">
        <v>155</v>
      </c>
      <c r="C45" s="383" t="s">
        <v>148</v>
      </c>
      <c r="D45" s="383" t="str">
        <f>Neces.!I59</f>
        <v>Sul Fronteira</v>
      </c>
      <c r="E45" s="383">
        <v>907.660954991629</v>
      </c>
      <c r="F45" s="386">
        <f t="shared" si="1"/>
        <v>2.674685118</v>
      </c>
      <c r="G45" s="385">
        <f t="shared" si="65"/>
        <v>9122.22372</v>
      </c>
      <c r="H45" s="385">
        <v>8148.0</v>
      </c>
      <c r="I45" s="383">
        <f t="shared" si="2"/>
        <v>3.91105102</v>
      </c>
      <c r="J45" s="386">
        <f t="shared" si="3"/>
        <v>0.7080821761</v>
      </c>
      <c r="K45" s="383">
        <v>0.077955507</v>
      </c>
      <c r="L45" s="386">
        <f t="shared" si="63"/>
        <v>-0.448270493</v>
      </c>
      <c r="M45" s="383">
        <v>0.245081817</v>
      </c>
      <c r="N45" s="386">
        <f t="shared" si="5"/>
        <v>-0.1700496458</v>
      </c>
      <c r="O45" s="383">
        <v>0.9456188622182005</v>
      </c>
      <c r="P45" s="387">
        <v>0.0</v>
      </c>
      <c r="Q45" s="387">
        <f t="shared" si="6"/>
        <v>-0.2205145505</v>
      </c>
      <c r="R45" s="383">
        <v>4258.71379479627</v>
      </c>
      <c r="S45" s="386">
        <f t="shared" si="7"/>
        <v>3.381940261</v>
      </c>
      <c r="T45" s="383">
        <v>6.84830633284242</v>
      </c>
      <c r="U45" s="386">
        <f t="shared" si="8"/>
        <v>-1.372065456</v>
      </c>
      <c r="V45" s="383">
        <v>9.83063328424153</v>
      </c>
      <c r="W45" s="386">
        <f t="shared" si="9"/>
        <v>2.293164203</v>
      </c>
      <c r="X45" s="383">
        <v>2.06185567010309</v>
      </c>
      <c r="Y45" s="383">
        <f t="shared" si="10"/>
        <v>97.93814433</v>
      </c>
      <c r="Z45" s="386">
        <f t="shared" si="11"/>
        <v>1.551135562</v>
      </c>
      <c r="AA45" s="395">
        <f t="shared" si="12"/>
        <v>1.039172837</v>
      </c>
      <c r="AB45" s="429" t="s">
        <v>190</v>
      </c>
      <c r="AC45" s="429" t="s">
        <v>155</v>
      </c>
      <c r="AD45" s="430">
        <v>8148.0</v>
      </c>
      <c r="AE45" s="431" t="str">
        <f>Leitos!K59</f>
        <v>Sul Fronteira</v>
      </c>
      <c r="AF45" s="383">
        <v>0.0</v>
      </c>
      <c r="AG45" s="392">
        <f t="shared" si="61"/>
        <v>35.80651132</v>
      </c>
      <c r="AH45" s="382">
        <f t="shared" si="13"/>
        <v>35.80651132</v>
      </c>
      <c r="AI45" s="383">
        <v>0.0</v>
      </c>
      <c r="AJ45" s="392">
        <f t="shared" si="14"/>
        <v>0</v>
      </c>
      <c r="AK45" s="382">
        <f t="shared" si="15"/>
        <v>0</v>
      </c>
      <c r="AL45" s="383">
        <v>0.0</v>
      </c>
      <c r="AM45" s="392">
        <f t="shared" si="16"/>
        <v>6.068900224</v>
      </c>
      <c r="AN45" s="382">
        <f t="shared" si="17"/>
        <v>6.068900224</v>
      </c>
      <c r="AO45" s="383">
        <v>0.0</v>
      </c>
      <c r="AP45" s="392">
        <f t="shared" si="18"/>
        <v>134.729585</v>
      </c>
      <c r="AQ45" s="382">
        <f t="shared" si="19"/>
        <v>134.729585</v>
      </c>
      <c r="AR45" s="393">
        <f t="shared" si="20"/>
        <v>49.40084783</v>
      </c>
      <c r="AS45" s="383" t="s">
        <v>190</v>
      </c>
      <c r="AT45" s="383" t="s">
        <v>155</v>
      </c>
      <c r="AU45" s="383" t="str">
        <f>RH!I59</f>
        <v>Sul Fronteira</v>
      </c>
      <c r="AV45" s="432">
        <v>1050.0</v>
      </c>
      <c r="AW45" s="383">
        <v>100.0</v>
      </c>
      <c r="AX45" s="382">
        <f t="shared" si="21"/>
        <v>0.5453197569</v>
      </c>
      <c r="AY45" s="383">
        <v>100.0</v>
      </c>
      <c r="AZ45" s="382">
        <f t="shared" si="22"/>
        <v>0.5821825615</v>
      </c>
      <c r="BA45" s="383">
        <v>0.908198330878743</v>
      </c>
      <c r="BB45" s="382">
        <f t="shared" si="23"/>
        <v>-0.8440111399</v>
      </c>
      <c r="BC45" s="383">
        <v>1.16593028964163</v>
      </c>
      <c r="BD45" s="382">
        <f t="shared" si="24"/>
        <v>-0.5106477578</v>
      </c>
      <c r="BE45" s="383">
        <v>1.0</v>
      </c>
      <c r="BF45" s="383">
        <f t="shared" si="25"/>
        <v>0.9523809524</v>
      </c>
      <c r="BG45" s="382">
        <f t="shared" si="26"/>
        <v>-0.2537982016</v>
      </c>
      <c r="BH45" s="395">
        <f t="shared" si="27"/>
        <v>-0.2644952819</v>
      </c>
      <c r="BI45" s="383" t="s">
        <v>190</v>
      </c>
      <c r="BJ45" s="383" t="s">
        <v>155</v>
      </c>
      <c r="BK45" s="383" t="str">
        <f>Equip.!J62</f>
        <v>Sul Fronteira</v>
      </c>
      <c r="BL45" s="432">
        <v>8148.0</v>
      </c>
      <c r="BM45" s="392">
        <v>0.0</v>
      </c>
      <c r="BN45" s="396">
        <f t="shared" si="28"/>
        <v>0</v>
      </c>
      <c r="BO45" s="397">
        <f t="shared" si="29"/>
        <v>6.068900224</v>
      </c>
      <c r="BP45" s="398">
        <f t="shared" si="30"/>
        <v>0.3844234244</v>
      </c>
      <c r="BQ45" s="396">
        <v>0.0</v>
      </c>
      <c r="BR45" s="396">
        <f t="shared" si="31"/>
        <v>0</v>
      </c>
      <c r="BS45" s="397">
        <f t="shared" si="32"/>
        <v>1.820670067</v>
      </c>
      <c r="BT45" s="398">
        <f t="shared" si="33"/>
        <v>0.3518735329</v>
      </c>
      <c r="BU45" s="396">
        <v>0.0</v>
      </c>
      <c r="BV45" s="396">
        <f t="shared" si="34"/>
        <v>0</v>
      </c>
      <c r="BW45" s="397">
        <f t="shared" si="35"/>
        <v>3.034450112</v>
      </c>
      <c r="BX45" s="398">
        <f t="shared" si="36"/>
        <v>-0.001980021135</v>
      </c>
      <c r="BY45" s="396">
        <v>0.0</v>
      </c>
      <c r="BZ45" s="396">
        <f t="shared" si="37"/>
        <v>0</v>
      </c>
      <c r="CA45" s="397">
        <f t="shared" si="38"/>
        <v>2.42756009</v>
      </c>
      <c r="CB45" s="398">
        <f t="shared" si="39"/>
        <v>-0.7646992506</v>
      </c>
      <c r="CC45" s="400">
        <v>0.0</v>
      </c>
      <c r="CD45" s="396">
        <f t="shared" si="40"/>
        <v>0</v>
      </c>
      <c r="CE45" s="397">
        <f t="shared" si="41"/>
        <v>1.820670067</v>
      </c>
      <c r="CF45" s="398">
        <f t="shared" si="42"/>
        <v>0.3518735329</v>
      </c>
      <c r="CG45" s="392">
        <v>0.0</v>
      </c>
      <c r="CH45" s="396">
        <f t="shared" si="43"/>
        <v>0</v>
      </c>
      <c r="CI45" s="397">
        <f t="shared" si="44"/>
        <v>1.213780045</v>
      </c>
      <c r="CJ45" s="398">
        <f t="shared" si="45"/>
        <v>-0.8586101398</v>
      </c>
      <c r="CK45" s="392">
        <v>0.0</v>
      </c>
      <c r="CL45" s="396">
        <f t="shared" si="46"/>
        <v>0</v>
      </c>
      <c r="CM45" s="397">
        <f t="shared" si="47"/>
        <v>1.213780045</v>
      </c>
      <c r="CN45" s="398">
        <f t="shared" si="48"/>
        <v>-1.248896303</v>
      </c>
      <c r="CO45" s="392">
        <v>2.0</v>
      </c>
      <c r="CP45" s="433">
        <f t="shared" si="49"/>
        <v>24.54590083</v>
      </c>
      <c r="CQ45" s="397">
        <f t="shared" si="50"/>
        <v>43.69608161</v>
      </c>
      <c r="CR45" s="398">
        <f t="shared" si="51"/>
        <v>0.371830656</v>
      </c>
      <c r="CS45" s="404">
        <f t="shared" si="52"/>
        <v>-0.264007006</v>
      </c>
      <c r="CT45" s="396">
        <v>2.917772</v>
      </c>
      <c r="CU45" s="396">
        <v>74.1805635</v>
      </c>
      <c r="CV45" s="405">
        <f t="shared" si="53"/>
        <v>38.54916775</v>
      </c>
      <c r="CW45" s="383" t="s">
        <v>190</v>
      </c>
      <c r="CX45" s="383" t="s">
        <v>155</v>
      </c>
      <c r="CY45" s="220" t="s">
        <v>146</v>
      </c>
      <c r="CZ45" s="432">
        <v>8148.0</v>
      </c>
      <c r="DA45" s="392">
        <v>12.272950417280315</v>
      </c>
      <c r="DB45" s="398">
        <f t="shared" si="54"/>
        <v>-1.032175552</v>
      </c>
      <c r="DC45" s="396">
        <v>322.239191</v>
      </c>
      <c r="DD45" s="398">
        <f t="shared" si="55"/>
        <v>1.745219471</v>
      </c>
      <c r="DE45" s="400">
        <v>84.61267634</v>
      </c>
      <c r="DF45" s="398">
        <f t="shared" si="56"/>
        <v>-0.5934894682</v>
      </c>
      <c r="DG45" s="472">
        <f t="shared" si="57"/>
        <v>-0.228155275</v>
      </c>
      <c r="DH45" s="400">
        <v>491.63</v>
      </c>
      <c r="DI45" s="398">
        <f t="shared" si="58"/>
        <v>-1.266559337</v>
      </c>
      <c r="DJ45" s="411">
        <f t="shared" si="59"/>
        <v>-1.266559337</v>
      </c>
    </row>
    <row r="46">
      <c r="A46" s="428" t="s">
        <v>191</v>
      </c>
      <c r="B46" s="383" t="s">
        <v>136</v>
      </c>
      <c r="C46" s="383" t="s">
        <v>136</v>
      </c>
      <c r="D46" s="383" t="str">
        <f>Neces.!I60</f>
        <v>Centro</v>
      </c>
      <c r="E46" s="383">
        <v>311.846203040922</v>
      </c>
      <c r="F46" s="386">
        <f t="shared" si="1"/>
        <v>-2.860628242</v>
      </c>
      <c r="G46" s="385">
        <f t="shared" si="65"/>
        <v>7992.581632</v>
      </c>
      <c r="H46" s="385">
        <v>7139.0</v>
      </c>
      <c r="I46" s="383">
        <f t="shared" si="2"/>
        <v>3.853637382</v>
      </c>
      <c r="J46" s="386">
        <f t="shared" si="3"/>
        <v>0.8441097107</v>
      </c>
      <c r="K46" s="383">
        <v>0.125672043</v>
      </c>
      <c r="L46" s="386">
        <f t="shared" si="63"/>
        <v>2.372040702</v>
      </c>
      <c r="M46" s="383">
        <v>0.345430108</v>
      </c>
      <c r="N46" s="386">
        <f t="shared" si="5"/>
        <v>4.108722187</v>
      </c>
      <c r="O46" s="383">
        <v>0.9456188622182005</v>
      </c>
      <c r="P46" s="387">
        <v>0.0</v>
      </c>
      <c r="Q46" s="387">
        <f t="shared" si="6"/>
        <v>-0.2205145505</v>
      </c>
      <c r="R46" s="383">
        <v>728.393332399496</v>
      </c>
      <c r="S46" s="386">
        <f t="shared" si="7"/>
        <v>-1.140993123</v>
      </c>
      <c r="T46" s="383">
        <v>15.0721389550357</v>
      </c>
      <c r="U46" s="386">
        <f t="shared" si="8"/>
        <v>2.255776267</v>
      </c>
      <c r="V46" s="383">
        <v>6.09329037680347</v>
      </c>
      <c r="W46" s="386">
        <f t="shared" si="9"/>
        <v>-1.386916606</v>
      </c>
      <c r="X46" s="383">
        <v>10.5336881916235</v>
      </c>
      <c r="Y46" s="383">
        <f t="shared" si="10"/>
        <v>89.46631181</v>
      </c>
      <c r="Z46" s="386">
        <f t="shared" si="11"/>
        <v>0.6735441278</v>
      </c>
      <c r="AA46" s="395">
        <f t="shared" si="12"/>
        <v>0.1129567849</v>
      </c>
      <c r="AB46" s="429" t="s">
        <v>191</v>
      </c>
      <c r="AC46" s="429" t="s">
        <v>136</v>
      </c>
      <c r="AD46" s="430">
        <v>7139.0</v>
      </c>
      <c r="AE46" s="431" t="str">
        <f>Leitos!K60</f>
        <v>Centro</v>
      </c>
      <c r="AF46" s="383">
        <v>0.0</v>
      </c>
      <c r="AG46" s="392">
        <f t="shared" si="61"/>
        <v>99.76794105</v>
      </c>
      <c r="AH46" s="382">
        <f t="shared" si="13"/>
        <v>99.76794105</v>
      </c>
      <c r="AI46" s="383">
        <v>0.0</v>
      </c>
      <c r="AJ46" s="392">
        <f t="shared" si="14"/>
        <v>19.78868252</v>
      </c>
      <c r="AK46" s="382">
        <f t="shared" si="15"/>
        <v>19.78868252</v>
      </c>
      <c r="AL46" s="383">
        <v>0.0</v>
      </c>
      <c r="AM46" s="392">
        <f t="shared" si="16"/>
        <v>22.17065357</v>
      </c>
      <c r="AN46" s="382">
        <f t="shared" si="17"/>
        <v>22.17065357</v>
      </c>
      <c r="AO46" s="383">
        <v>0.0</v>
      </c>
      <c r="AP46" s="392">
        <f t="shared" si="18"/>
        <v>171.5935295</v>
      </c>
      <c r="AQ46" s="382">
        <f t="shared" si="19"/>
        <v>171.5935295</v>
      </c>
      <c r="AR46" s="393">
        <f t="shared" si="20"/>
        <v>82.04057963</v>
      </c>
      <c r="AS46" s="383" t="s">
        <v>191</v>
      </c>
      <c r="AT46" s="383" t="s">
        <v>136</v>
      </c>
      <c r="AU46" s="383" t="str">
        <f>RH!I60</f>
        <v>Centro</v>
      </c>
      <c r="AV46" s="432">
        <v>1615.0</v>
      </c>
      <c r="AW46" s="383">
        <v>100.0</v>
      </c>
      <c r="AX46" s="382">
        <f t="shared" si="21"/>
        <v>0.5453197569</v>
      </c>
      <c r="AY46" s="383">
        <v>100.0</v>
      </c>
      <c r="AZ46" s="382">
        <f t="shared" si="22"/>
        <v>0.5821825615</v>
      </c>
      <c r="BA46" s="383">
        <v>1.63188121585656</v>
      </c>
      <c r="BB46" s="382">
        <f t="shared" si="23"/>
        <v>0.1130927015</v>
      </c>
      <c r="BC46" s="383">
        <v>0.980529485922398</v>
      </c>
      <c r="BD46" s="382">
        <f t="shared" si="24"/>
        <v>-0.8137374795</v>
      </c>
      <c r="BE46" s="383">
        <v>5.0</v>
      </c>
      <c r="BF46" s="383">
        <f t="shared" si="25"/>
        <v>3.095975232</v>
      </c>
      <c r="BG46" s="382">
        <f t="shared" si="26"/>
        <v>1.929976276</v>
      </c>
      <c r="BH46" s="395">
        <f t="shared" si="27"/>
        <v>0.1500864017</v>
      </c>
      <c r="BI46" s="383" t="s">
        <v>191</v>
      </c>
      <c r="BJ46" s="383" t="s">
        <v>136</v>
      </c>
      <c r="BK46" s="383" t="str">
        <f>Equip.!J63</f>
        <v>Centro</v>
      </c>
      <c r="BL46" s="432">
        <v>7139.0</v>
      </c>
      <c r="BM46" s="392">
        <v>0.0</v>
      </c>
      <c r="BN46" s="396">
        <f t="shared" si="28"/>
        <v>0</v>
      </c>
      <c r="BO46" s="397">
        <f t="shared" si="29"/>
        <v>4.763942089</v>
      </c>
      <c r="BP46" s="398">
        <f t="shared" si="30"/>
        <v>-1.784407504</v>
      </c>
      <c r="BQ46" s="396">
        <v>1.0</v>
      </c>
      <c r="BR46" s="396">
        <f t="shared" si="31"/>
        <v>14.00756408</v>
      </c>
      <c r="BS46" s="397">
        <f t="shared" si="32"/>
        <v>1.099371251</v>
      </c>
      <c r="BT46" s="398">
        <f t="shared" si="33"/>
        <v>-0.7294235125</v>
      </c>
      <c r="BU46" s="396">
        <v>0.0</v>
      </c>
      <c r="BV46" s="396">
        <f t="shared" si="34"/>
        <v>0</v>
      </c>
      <c r="BW46" s="397">
        <f t="shared" si="35"/>
        <v>2.473585315</v>
      </c>
      <c r="BX46" s="398">
        <f t="shared" si="36"/>
        <v>-0.3351658268</v>
      </c>
      <c r="BY46" s="396">
        <v>0.0</v>
      </c>
      <c r="BZ46" s="396">
        <f t="shared" si="37"/>
        <v>0</v>
      </c>
      <c r="CA46" s="397">
        <f t="shared" si="38"/>
        <v>3.664570838</v>
      </c>
      <c r="CB46" s="398">
        <f t="shared" si="39"/>
        <v>-0.3444168078</v>
      </c>
      <c r="CC46" s="400">
        <v>1.0</v>
      </c>
      <c r="CD46" s="396">
        <f t="shared" si="40"/>
        <v>14.00756408</v>
      </c>
      <c r="CE46" s="397">
        <f t="shared" si="41"/>
        <v>1.099371251</v>
      </c>
      <c r="CF46" s="398">
        <f t="shared" si="42"/>
        <v>-0.7294235125</v>
      </c>
      <c r="CG46" s="392">
        <v>0.0</v>
      </c>
      <c r="CH46" s="396">
        <f t="shared" si="43"/>
        <v>0</v>
      </c>
      <c r="CI46" s="397">
        <f t="shared" si="44"/>
        <v>1.465828335</v>
      </c>
      <c r="CJ46" s="398">
        <f t="shared" si="45"/>
        <v>-0.7408041516</v>
      </c>
      <c r="CK46" s="392">
        <v>0.0</v>
      </c>
      <c r="CL46" s="396">
        <f t="shared" si="46"/>
        <v>0</v>
      </c>
      <c r="CM46" s="397">
        <f t="shared" si="47"/>
        <v>1.649056877</v>
      </c>
      <c r="CN46" s="398">
        <f t="shared" si="48"/>
        <v>-1.085693517</v>
      </c>
      <c r="CO46" s="392">
        <v>6.0</v>
      </c>
      <c r="CP46" s="433">
        <f t="shared" si="49"/>
        <v>84.04538451</v>
      </c>
      <c r="CQ46" s="397">
        <f t="shared" si="50"/>
        <v>22.90356773</v>
      </c>
      <c r="CR46" s="398">
        <f t="shared" si="51"/>
        <v>-1.569888948</v>
      </c>
      <c r="CS46" s="404">
        <f t="shared" si="52"/>
        <v>-0.9508957239</v>
      </c>
      <c r="CT46" s="396">
        <v>3.048649</v>
      </c>
      <c r="CU46" s="396">
        <v>11.669958</v>
      </c>
      <c r="CV46" s="405">
        <f t="shared" si="53"/>
        <v>7.3593035</v>
      </c>
      <c r="CW46" s="383" t="s">
        <v>191</v>
      </c>
      <c r="CX46" s="383" t="s">
        <v>136</v>
      </c>
      <c r="CY46" s="220" t="s">
        <v>138</v>
      </c>
      <c r="CZ46" s="432">
        <v>7139.0</v>
      </c>
      <c r="DA46" s="392">
        <v>42.02269225381706</v>
      </c>
      <c r="DB46" s="398">
        <f t="shared" si="54"/>
        <v>0.08562950667</v>
      </c>
      <c r="DC46" s="396">
        <v>76.60605706</v>
      </c>
      <c r="DD46" s="398">
        <f t="shared" si="55"/>
        <v>-0.965610615</v>
      </c>
      <c r="DE46" s="400">
        <v>76.60605706</v>
      </c>
      <c r="DF46" s="398">
        <f t="shared" si="56"/>
        <v>-0.6831571664</v>
      </c>
      <c r="DG46" s="473">
        <f t="shared" si="57"/>
        <v>-0.369377192</v>
      </c>
      <c r="DH46" s="400">
        <v>1898.64</v>
      </c>
      <c r="DI46" s="398">
        <f t="shared" si="58"/>
        <v>0.9578106945</v>
      </c>
      <c r="DJ46" s="411">
        <f t="shared" si="59"/>
        <v>0.9578106945</v>
      </c>
    </row>
    <row r="47">
      <c r="A47" s="428" t="s">
        <v>153</v>
      </c>
      <c r="B47" s="383" t="s">
        <v>153</v>
      </c>
      <c r="C47" s="383" t="s">
        <v>136</v>
      </c>
      <c r="D47" s="383" t="str">
        <f>Neces.!I61</f>
        <v>Baixo Pantanal</v>
      </c>
      <c r="E47" s="383">
        <v>644.731380735644</v>
      </c>
      <c r="F47" s="386">
        <f t="shared" si="1"/>
        <v>0.2319836231</v>
      </c>
      <c r="G47" s="385">
        <f t="shared" si="65"/>
        <v>26848.3121</v>
      </c>
      <c r="H47" s="385">
        <v>23981.0</v>
      </c>
      <c r="I47" s="383">
        <f t="shared" si="2"/>
        <v>4.379867289</v>
      </c>
      <c r="J47" s="386">
        <f t="shared" si="3"/>
        <v>-0.4026629883</v>
      </c>
      <c r="K47" s="383">
        <v>0.069967515</v>
      </c>
      <c r="L47" s="386">
        <f t="shared" si="63"/>
        <v>-0.9204050013</v>
      </c>
      <c r="M47" s="383">
        <v>0.244993396</v>
      </c>
      <c r="N47" s="386">
        <f t="shared" si="5"/>
        <v>-0.1738198474</v>
      </c>
      <c r="O47" s="383">
        <v>0.9456188622182005</v>
      </c>
      <c r="P47" s="387">
        <v>0.0</v>
      </c>
      <c r="Q47" s="387">
        <f t="shared" si="6"/>
        <v>-0.2205145505</v>
      </c>
      <c r="R47" s="383">
        <v>2351.86189066344</v>
      </c>
      <c r="S47" s="386">
        <f t="shared" si="7"/>
        <v>0.9389427408</v>
      </c>
      <c r="T47" s="383">
        <v>11.6425503523623</v>
      </c>
      <c r="U47" s="386">
        <f t="shared" si="8"/>
        <v>0.7428558079</v>
      </c>
      <c r="V47" s="383">
        <v>7.20570451607523</v>
      </c>
      <c r="W47" s="386">
        <f t="shared" si="9"/>
        <v>-0.2915464386</v>
      </c>
      <c r="X47" s="383">
        <v>15.1870230599224</v>
      </c>
      <c r="Y47" s="383">
        <f t="shared" si="10"/>
        <v>84.81297694</v>
      </c>
      <c r="Z47" s="386">
        <f t="shared" si="11"/>
        <v>0.191508298</v>
      </c>
      <c r="AA47" s="395">
        <f t="shared" si="12"/>
        <v>-0.01178439682</v>
      </c>
      <c r="AB47" s="429" t="s">
        <v>153</v>
      </c>
      <c r="AC47" s="429" t="s">
        <v>153</v>
      </c>
      <c r="AD47" s="430">
        <v>23981.0</v>
      </c>
      <c r="AE47" s="431" t="str">
        <f>Leitos!K61</f>
        <v>Baixo Pantanal</v>
      </c>
      <c r="AF47" s="383">
        <v>25.0198073474834</v>
      </c>
      <c r="AG47" s="392">
        <f t="shared" si="61"/>
        <v>29.3690142</v>
      </c>
      <c r="AH47" s="382">
        <f t="shared" si="13"/>
        <v>29.3690142</v>
      </c>
      <c r="AI47" s="383">
        <v>0.0</v>
      </c>
      <c r="AJ47" s="392">
        <f t="shared" si="14"/>
        <v>0</v>
      </c>
      <c r="AK47" s="382">
        <f t="shared" si="15"/>
        <v>0</v>
      </c>
      <c r="AL47" s="383">
        <v>0.0</v>
      </c>
      <c r="AM47" s="392">
        <f t="shared" si="16"/>
        <v>4.977799016</v>
      </c>
      <c r="AN47" s="382">
        <f t="shared" si="17"/>
        <v>4.977799016</v>
      </c>
      <c r="AO47" s="383">
        <v>154.288811976148</v>
      </c>
      <c r="AP47" s="392">
        <f t="shared" si="18"/>
        <v>159.7873484</v>
      </c>
      <c r="AQ47" s="382">
        <f t="shared" si="19"/>
        <v>159.7873484</v>
      </c>
      <c r="AR47" s="393">
        <f t="shared" si="20"/>
        <v>55.30334707</v>
      </c>
      <c r="AS47" s="383" t="s">
        <v>153</v>
      </c>
      <c r="AT47" s="383" t="s">
        <v>153</v>
      </c>
      <c r="AU47" s="383" t="str">
        <f>RH!I61</f>
        <v>Baixo Pantanal</v>
      </c>
      <c r="AV47" s="432">
        <v>14040.0</v>
      </c>
      <c r="AW47" s="383">
        <v>100.0</v>
      </c>
      <c r="AX47" s="382">
        <f t="shared" si="21"/>
        <v>0.5453197569</v>
      </c>
      <c r="AY47" s="383">
        <v>100.0</v>
      </c>
      <c r="AZ47" s="382">
        <f t="shared" si="22"/>
        <v>0.5821825615</v>
      </c>
      <c r="BA47" s="383">
        <v>1.27496768274884</v>
      </c>
      <c r="BB47" s="382">
        <f t="shared" si="23"/>
        <v>-0.3589418328</v>
      </c>
      <c r="BC47" s="383">
        <v>1.10504149118052</v>
      </c>
      <c r="BD47" s="382">
        <f t="shared" si="24"/>
        <v>-0.610187612</v>
      </c>
      <c r="BE47" s="383">
        <v>7.0</v>
      </c>
      <c r="BF47" s="383">
        <f t="shared" si="25"/>
        <v>0.4985754986</v>
      </c>
      <c r="BG47" s="382">
        <f t="shared" si="26"/>
        <v>-0.716109926</v>
      </c>
      <c r="BH47" s="395">
        <f t="shared" si="27"/>
        <v>-0.1950676185</v>
      </c>
      <c r="BI47" s="383" t="s">
        <v>153</v>
      </c>
      <c r="BJ47" s="383" t="s">
        <v>153</v>
      </c>
      <c r="BK47" s="383" t="str">
        <f>Equip.!J64</f>
        <v>Baixo Pantanal</v>
      </c>
      <c r="BL47" s="432">
        <v>23981.0</v>
      </c>
      <c r="BM47" s="392">
        <v>2.0</v>
      </c>
      <c r="BN47" s="396">
        <f t="shared" si="28"/>
        <v>8.339935782</v>
      </c>
      <c r="BO47" s="397">
        <f t="shared" si="29"/>
        <v>5.475578918</v>
      </c>
      <c r="BP47" s="398">
        <f t="shared" si="30"/>
        <v>-0.6016722703</v>
      </c>
      <c r="BQ47" s="396">
        <v>0.0</v>
      </c>
      <c r="BR47" s="396">
        <f t="shared" si="31"/>
        <v>0</v>
      </c>
      <c r="BS47" s="397">
        <f t="shared" si="32"/>
        <v>2.98667941</v>
      </c>
      <c r="BT47" s="398">
        <f t="shared" si="33"/>
        <v>2.09983489</v>
      </c>
      <c r="BU47" s="396">
        <v>0.0</v>
      </c>
      <c r="BV47" s="396">
        <f t="shared" si="34"/>
        <v>0</v>
      </c>
      <c r="BW47" s="397">
        <f t="shared" si="35"/>
        <v>2.488899508</v>
      </c>
      <c r="BX47" s="398">
        <f t="shared" si="36"/>
        <v>-0.3260683194</v>
      </c>
      <c r="BY47" s="396">
        <v>0.0</v>
      </c>
      <c r="BZ47" s="396">
        <f t="shared" si="37"/>
        <v>0</v>
      </c>
      <c r="CA47" s="397">
        <f t="shared" si="38"/>
        <v>3.484459311</v>
      </c>
      <c r="CB47" s="398">
        <f t="shared" si="39"/>
        <v>-0.4056108696</v>
      </c>
      <c r="CC47" s="400">
        <v>0.0</v>
      </c>
      <c r="CD47" s="396">
        <f t="shared" si="40"/>
        <v>0</v>
      </c>
      <c r="CE47" s="397">
        <f t="shared" si="41"/>
        <v>2.98667941</v>
      </c>
      <c r="CF47" s="398">
        <f t="shared" si="42"/>
        <v>2.09983489</v>
      </c>
      <c r="CG47" s="392">
        <v>0.0</v>
      </c>
      <c r="CH47" s="396">
        <f t="shared" si="43"/>
        <v>0</v>
      </c>
      <c r="CI47" s="397">
        <f t="shared" si="44"/>
        <v>1.991119607</v>
      </c>
      <c r="CJ47" s="398">
        <f t="shared" si="45"/>
        <v>-0.495285893</v>
      </c>
      <c r="CK47" s="392">
        <v>4.0</v>
      </c>
      <c r="CL47" s="396">
        <f t="shared" si="46"/>
        <v>16.67987156</v>
      </c>
      <c r="CM47" s="397">
        <f t="shared" si="47"/>
        <v>5.97335882</v>
      </c>
      <c r="CN47" s="398">
        <f t="shared" si="48"/>
        <v>0.5356611495</v>
      </c>
      <c r="CO47" s="392">
        <v>12.0</v>
      </c>
      <c r="CP47" s="433">
        <f t="shared" si="49"/>
        <v>50.03961469</v>
      </c>
      <c r="CQ47" s="397">
        <f t="shared" si="50"/>
        <v>37.83127252</v>
      </c>
      <c r="CR47" s="398">
        <f t="shared" si="51"/>
        <v>-0.1758575575</v>
      </c>
      <c r="CS47" s="404">
        <f t="shared" si="52"/>
        <v>0.1376702365</v>
      </c>
      <c r="CT47" s="396">
        <v>6.855124</v>
      </c>
      <c r="CU47" s="396">
        <v>86.8771584</v>
      </c>
      <c r="CV47" s="405">
        <f t="shared" si="53"/>
        <v>46.8661412</v>
      </c>
      <c r="CW47" s="383" t="s">
        <v>153</v>
      </c>
      <c r="CX47" s="383" t="s">
        <v>153</v>
      </c>
      <c r="CY47" s="220" t="s">
        <v>132</v>
      </c>
      <c r="CZ47" s="432">
        <v>23981.0</v>
      </c>
      <c r="DA47" s="392">
        <v>50.03961469496685</v>
      </c>
      <c r="DB47" s="398">
        <f t="shared" si="54"/>
        <v>0.3868541864</v>
      </c>
      <c r="DC47" s="396">
        <v>230.3393414</v>
      </c>
      <c r="DD47" s="398">
        <f t="shared" si="55"/>
        <v>0.7310041934</v>
      </c>
      <c r="DE47" s="400">
        <v>230.3393414</v>
      </c>
      <c r="DF47" s="398">
        <f t="shared" si="56"/>
        <v>1.038532009</v>
      </c>
      <c r="DG47" s="474">
        <f t="shared" si="57"/>
        <v>0.6358111438</v>
      </c>
      <c r="DH47" s="400">
        <v>738.45</v>
      </c>
      <c r="DI47" s="398">
        <f t="shared" si="58"/>
        <v>-0.8763567012</v>
      </c>
      <c r="DJ47" s="411">
        <f t="shared" si="59"/>
        <v>-0.8763567012</v>
      </c>
    </row>
    <row r="48">
      <c r="A48" s="428" t="s">
        <v>192</v>
      </c>
      <c r="B48" s="383" t="s">
        <v>148</v>
      </c>
      <c r="C48" s="383" t="s">
        <v>148</v>
      </c>
      <c r="D48" s="383" t="str">
        <f>Neces.!I62</f>
        <v>Centro Sul</v>
      </c>
      <c r="E48" s="383">
        <v>395.140233866282</v>
      </c>
      <c r="F48" s="386">
        <f t="shared" si="1"/>
        <v>-2.086799531</v>
      </c>
      <c r="G48" s="385">
        <f t="shared" si="65"/>
        <v>4014.763655</v>
      </c>
      <c r="H48" s="385">
        <v>3586.0</v>
      </c>
      <c r="I48" s="383">
        <f t="shared" si="2"/>
        <v>3.554610285</v>
      </c>
      <c r="J48" s="386">
        <f t="shared" si="3"/>
        <v>1.552581075</v>
      </c>
      <c r="K48" s="383">
        <v>0.077855775</v>
      </c>
      <c r="L48" s="386">
        <f t="shared" si="63"/>
        <v>-0.4541652058</v>
      </c>
      <c r="M48" s="383">
        <v>0.250372261</v>
      </c>
      <c r="N48" s="386">
        <f t="shared" si="5"/>
        <v>0.05553070585</v>
      </c>
      <c r="O48" s="383">
        <v>0.9456188622182005</v>
      </c>
      <c r="P48" s="387">
        <v>0.0</v>
      </c>
      <c r="Q48" s="387">
        <f t="shared" si="6"/>
        <v>-0.2205145505</v>
      </c>
      <c r="R48" s="383">
        <v>1059.67651979922</v>
      </c>
      <c r="S48" s="386">
        <f t="shared" si="7"/>
        <v>-0.7165637253</v>
      </c>
      <c r="T48" s="383">
        <v>10.7919687674289</v>
      </c>
      <c r="U48" s="386">
        <f t="shared" si="8"/>
        <v>0.3676322955</v>
      </c>
      <c r="V48" s="383">
        <v>7.30619074177356</v>
      </c>
      <c r="W48" s="386">
        <f t="shared" si="9"/>
        <v>-0.1925998233</v>
      </c>
      <c r="X48" s="383">
        <v>30.117122141662</v>
      </c>
      <c r="Y48" s="383">
        <f t="shared" si="10"/>
        <v>69.88287786</v>
      </c>
      <c r="Z48" s="386">
        <f t="shared" si="11"/>
        <v>-1.355090626</v>
      </c>
      <c r="AA48" s="395">
        <f t="shared" si="12"/>
        <v>-0.5444819702</v>
      </c>
      <c r="AB48" s="429" t="s">
        <v>192</v>
      </c>
      <c r="AC48" s="429" t="s">
        <v>148</v>
      </c>
      <c r="AD48" s="430">
        <v>3586.0</v>
      </c>
      <c r="AE48" s="431" t="str">
        <f>Leitos!K62</f>
        <v>Centro Sul</v>
      </c>
      <c r="AF48" s="383">
        <v>55.7724484104852</v>
      </c>
      <c r="AG48" s="392">
        <f t="shared" si="61"/>
        <v>71.01496777</v>
      </c>
      <c r="AH48" s="382">
        <f t="shared" si="13"/>
        <v>71.01496777</v>
      </c>
      <c r="AI48" s="383">
        <v>0.0</v>
      </c>
      <c r="AJ48" s="392">
        <f t="shared" si="14"/>
        <v>12.66350824</v>
      </c>
      <c r="AK48" s="382">
        <f t="shared" si="15"/>
        <v>12.66350824</v>
      </c>
      <c r="AL48" s="383">
        <v>0.0</v>
      </c>
      <c r="AM48" s="392">
        <f t="shared" si="16"/>
        <v>18.37450215</v>
      </c>
      <c r="AN48" s="382">
        <f t="shared" si="17"/>
        <v>18.37450215</v>
      </c>
      <c r="AO48" s="383">
        <v>529.83825989961</v>
      </c>
      <c r="AP48" s="392">
        <f t="shared" si="18"/>
        <v>157.9213969</v>
      </c>
      <c r="AQ48" s="382">
        <f t="shared" si="19"/>
        <v>157.9213969</v>
      </c>
      <c r="AR48" s="393">
        <f t="shared" si="20"/>
        <v>69.6244649</v>
      </c>
      <c r="AS48" s="383" t="s">
        <v>192</v>
      </c>
      <c r="AT48" s="383" t="s">
        <v>148</v>
      </c>
      <c r="AU48" s="383" t="str">
        <f>RH!I62</f>
        <v>Centro Sul</v>
      </c>
      <c r="AV48" s="432">
        <v>1318.0</v>
      </c>
      <c r="AW48" s="383">
        <v>100.0</v>
      </c>
      <c r="AX48" s="382">
        <f t="shared" si="21"/>
        <v>0.5453197569</v>
      </c>
      <c r="AY48" s="383">
        <v>100.0</v>
      </c>
      <c r="AZ48" s="382">
        <f t="shared" si="22"/>
        <v>0.5821825615</v>
      </c>
      <c r="BA48" s="383">
        <v>2.4888455103179</v>
      </c>
      <c r="BB48" s="382">
        <f t="shared" si="23"/>
        <v>1.246467326</v>
      </c>
      <c r="BC48" s="383">
        <v>2.44004461795873</v>
      </c>
      <c r="BD48" s="382">
        <f t="shared" si="24"/>
        <v>1.572250209</v>
      </c>
      <c r="BE48" s="383">
        <v>3.0</v>
      </c>
      <c r="BF48" s="383">
        <f t="shared" si="25"/>
        <v>2.276176024</v>
      </c>
      <c r="BG48" s="382">
        <f t="shared" si="26"/>
        <v>1.094810497</v>
      </c>
      <c r="BH48" s="395">
        <f t="shared" si="27"/>
        <v>1.122378518</v>
      </c>
      <c r="BI48" s="383" t="s">
        <v>192</v>
      </c>
      <c r="BJ48" s="383" t="s">
        <v>148</v>
      </c>
      <c r="BK48" s="383" t="str">
        <f>Equip.!J65</f>
        <v>Centro Sul</v>
      </c>
      <c r="BL48" s="432">
        <v>3586.0</v>
      </c>
      <c r="BM48" s="392">
        <v>1.0</v>
      </c>
      <c r="BN48" s="396">
        <f t="shared" si="28"/>
        <v>27.88622421</v>
      </c>
      <c r="BO48" s="397">
        <f t="shared" si="29"/>
        <v>5.462689828</v>
      </c>
      <c r="BP48" s="398">
        <f t="shared" si="30"/>
        <v>-0.6230938434</v>
      </c>
      <c r="BQ48" s="396">
        <v>0.0</v>
      </c>
      <c r="BR48" s="396">
        <f t="shared" si="31"/>
        <v>0</v>
      </c>
      <c r="BS48" s="397">
        <f t="shared" si="32"/>
        <v>1.241520416</v>
      </c>
      <c r="BT48" s="398">
        <f t="shared" si="33"/>
        <v>-0.5163280963</v>
      </c>
      <c r="BU48" s="396">
        <v>0.0</v>
      </c>
      <c r="BV48" s="396">
        <f t="shared" si="34"/>
        <v>0</v>
      </c>
      <c r="BW48" s="397">
        <f t="shared" si="35"/>
        <v>2.234736748</v>
      </c>
      <c r="BX48" s="398">
        <f t="shared" si="36"/>
        <v>-0.4770555528</v>
      </c>
      <c r="BY48" s="396">
        <v>0.0</v>
      </c>
      <c r="BZ48" s="396">
        <f t="shared" si="37"/>
        <v>0</v>
      </c>
      <c r="CA48" s="397">
        <f t="shared" si="38"/>
        <v>1.738128582</v>
      </c>
      <c r="CB48" s="398">
        <f t="shared" si="39"/>
        <v>-0.9989380871</v>
      </c>
      <c r="CC48" s="400">
        <v>0.0</v>
      </c>
      <c r="CD48" s="396">
        <f t="shared" si="40"/>
        <v>0</v>
      </c>
      <c r="CE48" s="397">
        <f t="shared" si="41"/>
        <v>1.241520416</v>
      </c>
      <c r="CF48" s="398">
        <f t="shared" si="42"/>
        <v>-0.5163280963</v>
      </c>
      <c r="CG48" s="392">
        <v>0.0</v>
      </c>
      <c r="CH48" s="396">
        <f t="shared" si="43"/>
        <v>0</v>
      </c>
      <c r="CI48" s="397">
        <f t="shared" si="44"/>
        <v>2.483040831</v>
      </c>
      <c r="CJ48" s="398">
        <f t="shared" si="45"/>
        <v>-0.2653646112</v>
      </c>
      <c r="CK48" s="392">
        <v>0.0</v>
      </c>
      <c r="CL48" s="396">
        <f t="shared" si="46"/>
        <v>0</v>
      </c>
      <c r="CM48" s="397">
        <f t="shared" si="47"/>
        <v>6.952514327</v>
      </c>
      <c r="CN48" s="398">
        <f t="shared" si="48"/>
        <v>0.9027859184</v>
      </c>
      <c r="CO48" s="392">
        <v>0.0</v>
      </c>
      <c r="CP48" s="433">
        <f t="shared" si="49"/>
        <v>0</v>
      </c>
      <c r="CQ48" s="397">
        <f t="shared" si="50"/>
        <v>40.22526146</v>
      </c>
      <c r="CR48" s="398">
        <f t="shared" si="51"/>
        <v>0.04770633102</v>
      </c>
      <c r="CS48" s="404">
        <f t="shared" si="52"/>
        <v>-0.2355368788</v>
      </c>
      <c r="CT48" s="396">
        <v>15.35039</v>
      </c>
      <c r="CU48" s="396">
        <v>33.495702</v>
      </c>
      <c r="CV48" s="405">
        <f t="shared" si="53"/>
        <v>24.423046</v>
      </c>
      <c r="CW48" s="383" t="s">
        <v>192</v>
      </c>
      <c r="CX48" s="383" t="s">
        <v>148</v>
      </c>
      <c r="CY48" s="220" t="s">
        <v>143</v>
      </c>
      <c r="CZ48" s="432">
        <v>3586.0</v>
      </c>
      <c r="DA48" s="392">
        <v>0.0</v>
      </c>
      <c r="DB48" s="398">
        <f t="shared" si="54"/>
        <v>-1.493314547</v>
      </c>
      <c r="DC48" s="396">
        <v>110.0340547</v>
      </c>
      <c r="DD48" s="398">
        <f t="shared" si="55"/>
        <v>-0.5966961275</v>
      </c>
      <c r="DE48" s="400">
        <v>110.0340547</v>
      </c>
      <c r="DF48" s="398">
        <f t="shared" si="56"/>
        <v>-0.3087904706</v>
      </c>
      <c r="DG48" s="475">
        <f t="shared" si="57"/>
        <v>-0.973028923</v>
      </c>
      <c r="DH48" s="400">
        <v>2653.26</v>
      </c>
      <c r="DI48" s="398">
        <f t="shared" si="58"/>
        <v>2.150804428</v>
      </c>
      <c r="DJ48" s="411">
        <f t="shared" si="59"/>
        <v>2.150804428</v>
      </c>
    </row>
    <row r="49">
      <c r="A49" s="428" t="s">
        <v>193</v>
      </c>
      <c r="B49" s="383" t="s">
        <v>155</v>
      </c>
      <c r="C49" s="383" t="s">
        <v>148</v>
      </c>
      <c r="D49" s="383" t="str">
        <f>Neces.!I63</f>
        <v>Sul Fronteira</v>
      </c>
      <c r="E49" s="383">
        <v>744.133415943124</v>
      </c>
      <c r="F49" s="386">
        <f t="shared" si="1"/>
        <v>1.155460948</v>
      </c>
      <c r="G49" s="385">
        <f t="shared" si="65"/>
        <v>7533.559574</v>
      </c>
      <c r="H49" s="385">
        <v>6729.0</v>
      </c>
      <c r="I49" s="383">
        <f t="shared" si="2"/>
        <v>3.827950528</v>
      </c>
      <c r="J49" s="386">
        <f t="shared" si="3"/>
        <v>0.9049684103</v>
      </c>
      <c r="K49" s="383">
        <v>0.076687117</v>
      </c>
      <c r="L49" s="386">
        <f t="shared" si="63"/>
        <v>-0.5232393574</v>
      </c>
      <c r="M49" s="383">
        <v>0.228248745</v>
      </c>
      <c r="N49" s="386">
        <f t="shared" si="5"/>
        <v>-0.8877985343</v>
      </c>
      <c r="O49" s="383">
        <v>0.9456188622182005</v>
      </c>
      <c r="P49" s="387">
        <v>0.0</v>
      </c>
      <c r="Q49" s="387">
        <f t="shared" si="6"/>
        <v>-0.2205145505</v>
      </c>
      <c r="R49" s="383">
        <v>3061.376133155</v>
      </c>
      <c r="S49" s="386">
        <f t="shared" si="7"/>
        <v>1.847949639</v>
      </c>
      <c r="T49" s="383">
        <v>9.95690295734879</v>
      </c>
      <c r="U49" s="386">
        <f t="shared" si="8"/>
        <v>-0.00074662535</v>
      </c>
      <c r="V49" s="383">
        <v>8.12899390696983</v>
      </c>
      <c r="W49" s="386">
        <f t="shared" si="9"/>
        <v>0.6175966753</v>
      </c>
      <c r="X49" s="383">
        <v>11.8739783028682</v>
      </c>
      <c r="Y49" s="383">
        <f t="shared" si="10"/>
        <v>88.1260217</v>
      </c>
      <c r="Z49" s="386">
        <f t="shared" si="11"/>
        <v>0.5347043765</v>
      </c>
      <c r="AA49" s="395">
        <f t="shared" si="12"/>
        <v>0.4054902355</v>
      </c>
      <c r="AB49" s="429" t="s">
        <v>193</v>
      </c>
      <c r="AC49" s="429" t="s">
        <v>155</v>
      </c>
      <c r="AD49" s="430">
        <v>6729.0</v>
      </c>
      <c r="AE49" s="431" t="str">
        <f>Leitos!K63</f>
        <v>Sul Fronteira</v>
      </c>
      <c r="AF49" s="383">
        <v>0.0</v>
      </c>
      <c r="AG49" s="392">
        <f t="shared" si="61"/>
        <v>35.80651132</v>
      </c>
      <c r="AH49" s="382">
        <f t="shared" si="13"/>
        <v>35.80651132</v>
      </c>
      <c r="AI49" s="383">
        <v>0.0</v>
      </c>
      <c r="AJ49" s="392">
        <f t="shared" si="14"/>
        <v>0</v>
      </c>
      <c r="AK49" s="382">
        <f t="shared" si="15"/>
        <v>0</v>
      </c>
      <c r="AL49" s="383">
        <v>0.0</v>
      </c>
      <c r="AM49" s="392">
        <f t="shared" si="16"/>
        <v>6.068900224</v>
      </c>
      <c r="AN49" s="382">
        <f t="shared" si="17"/>
        <v>6.068900224</v>
      </c>
      <c r="AO49" s="383">
        <v>133.749442710655</v>
      </c>
      <c r="AP49" s="392">
        <f t="shared" si="18"/>
        <v>134.729585</v>
      </c>
      <c r="AQ49" s="382">
        <f t="shared" si="19"/>
        <v>134.729585</v>
      </c>
      <c r="AR49" s="393">
        <f t="shared" si="20"/>
        <v>49.40084783</v>
      </c>
      <c r="AS49" s="383" t="s">
        <v>193</v>
      </c>
      <c r="AT49" s="383" t="s">
        <v>155</v>
      </c>
      <c r="AU49" s="383" t="str">
        <f>RH!I63</f>
        <v>Sul Fronteira</v>
      </c>
      <c r="AV49" s="432">
        <v>3349.0</v>
      </c>
      <c r="AW49" s="383">
        <v>100.0</v>
      </c>
      <c r="AX49" s="382">
        <f t="shared" si="21"/>
        <v>0.5453197569</v>
      </c>
      <c r="AY49" s="383">
        <v>100.0</v>
      </c>
      <c r="AZ49" s="382">
        <f t="shared" si="22"/>
        <v>0.5821825615</v>
      </c>
      <c r="BA49" s="383">
        <v>0.62044880368554</v>
      </c>
      <c r="BB49" s="382">
        <f t="shared" si="23"/>
        <v>-1.224573101</v>
      </c>
      <c r="BC49" s="383">
        <v>1.25204339426364</v>
      </c>
      <c r="BD49" s="382">
        <f t="shared" si="24"/>
        <v>-0.3698716857</v>
      </c>
      <c r="BE49" s="383">
        <v>5.0</v>
      </c>
      <c r="BF49" s="383">
        <f t="shared" si="25"/>
        <v>1.49298298</v>
      </c>
      <c r="BG49" s="382">
        <f t="shared" si="26"/>
        <v>0.2969370385</v>
      </c>
      <c r="BH49" s="395">
        <f t="shared" si="27"/>
        <v>-0.2813575246</v>
      </c>
      <c r="BI49" s="383" t="s">
        <v>193</v>
      </c>
      <c r="BJ49" s="383" t="s">
        <v>155</v>
      </c>
      <c r="BK49" s="383" t="str">
        <f>Equip.!J66</f>
        <v>Sul Fronteira</v>
      </c>
      <c r="BL49" s="432">
        <v>6729.0</v>
      </c>
      <c r="BM49" s="392">
        <v>1.0</v>
      </c>
      <c r="BN49" s="396">
        <f t="shared" si="28"/>
        <v>14.86104919</v>
      </c>
      <c r="BO49" s="397">
        <f t="shared" si="29"/>
        <v>6.068900224</v>
      </c>
      <c r="BP49" s="398">
        <f t="shared" si="30"/>
        <v>0.3844234244</v>
      </c>
      <c r="BQ49" s="396">
        <v>0.0</v>
      </c>
      <c r="BR49" s="396">
        <f t="shared" si="31"/>
        <v>0</v>
      </c>
      <c r="BS49" s="397">
        <f t="shared" si="32"/>
        <v>1.820670067</v>
      </c>
      <c r="BT49" s="398">
        <f t="shared" si="33"/>
        <v>0.3518735329</v>
      </c>
      <c r="BU49" s="396">
        <v>0.0</v>
      </c>
      <c r="BV49" s="396">
        <f t="shared" si="34"/>
        <v>0</v>
      </c>
      <c r="BW49" s="397">
        <f t="shared" si="35"/>
        <v>3.034450112</v>
      </c>
      <c r="BX49" s="398">
        <f t="shared" si="36"/>
        <v>-0.001980021135</v>
      </c>
      <c r="BY49" s="396">
        <v>0.0</v>
      </c>
      <c r="BZ49" s="396">
        <f t="shared" si="37"/>
        <v>0</v>
      </c>
      <c r="CA49" s="397">
        <f t="shared" si="38"/>
        <v>2.42756009</v>
      </c>
      <c r="CB49" s="398">
        <f t="shared" si="39"/>
        <v>-0.7646992506</v>
      </c>
      <c r="CC49" s="400">
        <v>0.0</v>
      </c>
      <c r="CD49" s="396">
        <f t="shared" si="40"/>
        <v>0</v>
      </c>
      <c r="CE49" s="397">
        <f t="shared" si="41"/>
        <v>1.820670067</v>
      </c>
      <c r="CF49" s="398">
        <f t="shared" si="42"/>
        <v>0.3518735329</v>
      </c>
      <c r="CG49" s="392">
        <v>0.0</v>
      </c>
      <c r="CH49" s="396">
        <f t="shared" si="43"/>
        <v>0</v>
      </c>
      <c r="CI49" s="397">
        <f t="shared" si="44"/>
        <v>1.213780045</v>
      </c>
      <c r="CJ49" s="398">
        <f t="shared" si="45"/>
        <v>-0.8586101398</v>
      </c>
      <c r="CK49" s="392">
        <v>0.0</v>
      </c>
      <c r="CL49" s="396">
        <f t="shared" si="46"/>
        <v>0</v>
      </c>
      <c r="CM49" s="397">
        <f t="shared" si="47"/>
        <v>1.213780045</v>
      </c>
      <c r="CN49" s="398">
        <f t="shared" si="48"/>
        <v>-1.248896303</v>
      </c>
      <c r="CO49" s="392">
        <v>2.0</v>
      </c>
      <c r="CP49" s="433">
        <f t="shared" si="49"/>
        <v>29.72209838</v>
      </c>
      <c r="CQ49" s="397">
        <f t="shared" si="50"/>
        <v>43.69608161</v>
      </c>
      <c r="CR49" s="398">
        <f t="shared" si="51"/>
        <v>0.371830656</v>
      </c>
      <c r="CS49" s="404">
        <f t="shared" si="52"/>
        <v>-0.264007006</v>
      </c>
      <c r="CT49" s="396">
        <v>2.917772</v>
      </c>
      <c r="CU49" s="396">
        <v>74.1805635</v>
      </c>
      <c r="CV49" s="405">
        <f t="shared" si="53"/>
        <v>38.54916775</v>
      </c>
      <c r="CW49" s="383" t="s">
        <v>193</v>
      </c>
      <c r="CX49" s="383" t="s">
        <v>155</v>
      </c>
      <c r="CY49" s="220" t="s">
        <v>146</v>
      </c>
      <c r="CZ49" s="432">
        <v>6729.0</v>
      </c>
      <c r="DA49" s="392">
        <v>29.72209838014564</v>
      </c>
      <c r="DB49" s="398">
        <f t="shared" si="54"/>
        <v>-0.3765481528</v>
      </c>
      <c r="DC49" s="396">
        <v>78.64869162</v>
      </c>
      <c r="DD49" s="398">
        <f t="shared" si="55"/>
        <v>-0.9430679103</v>
      </c>
      <c r="DE49" s="400">
        <v>64.80600761</v>
      </c>
      <c r="DF49" s="398">
        <f t="shared" si="56"/>
        <v>-0.8153082324</v>
      </c>
      <c r="DG49" s="476">
        <f t="shared" si="57"/>
        <v>-0.6278681121</v>
      </c>
      <c r="DH49" s="400">
        <v>1608.23</v>
      </c>
      <c r="DI49" s="398">
        <f t="shared" si="58"/>
        <v>0.4986957622</v>
      </c>
      <c r="DJ49" s="411">
        <f t="shared" si="59"/>
        <v>0.4986957622</v>
      </c>
    </row>
    <row r="50">
      <c r="A50" s="428" t="s">
        <v>194</v>
      </c>
      <c r="B50" s="383" t="s">
        <v>142</v>
      </c>
      <c r="C50" s="383" t="s">
        <v>142</v>
      </c>
      <c r="D50" s="383" t="str">
        <f>Neces.!I64</f>
        <v>Pantanal</v>
      </c>
      <c r="E50" s="383">
        <v>632.23662252504</v>
      </c>
      <c r="F50" s="386">
        <f t="shared" si="1"/>
        <v>0.1159032444</v>
      </c>
      <c r="G50" s="385">
        <f t="shared" si="65"/>
        <v>24095.29932</v>
      </c>
      <c r="H50" s="385">
        <v>21522.0</v>
      </c>
      <c r="I50" s="383">
        <f t="shared" si="2"/>
        <v>4.332882627</v>
      </c>
      <c r="J50" s="386">
        <f t="shared" si="3"/>
        <v>-0.2913443553</v>
      </c>
      <c r="K50" s="383">
        <v>0.100097516</v>
      </c>
      <c r="L50" s="386">
        <f t="shared" si="63"/>
        <v>0.8604447049</v>
      </c>
      <c r="M50" s="383">
        <v>0.224803534</v>
      </c>
      <c r="N50" s="386">
        <f t="shared" si="5"/>
        <v>-1.034699609</v>
      </c>
      <c r="O50" s="383">
        <v>0.9456188622182005</v>
      </c>
      <c r="P50" s="387">
        <v>0.0</v>
      </c>
      <c r="Q50" s="387">
        <f t="shared" si="6"/>
        <v>-0.2205145505</v>
      </c>
      <c r="R50" s="383">
        <v>766.657373850014</v>
      </c>
      <c r="S50" s="386">
        <f t="shared" si="7"/>
        <v>-1.09197046</v>
      </c>
      <c r="T50" s="383">
        <v>7.32273952234922</v>
      </c>
      <c r="U50" s="386">
        <f t="shared" si="8"/>
        <v>-1.162775141</v>
      </c>
      <c r="V50" s="383">
        <v>9.17201003624198</v>
      </c>
      <c r="W50" s="386">
        <f t="shared" si="9"/>
        <v>1.644632121</v>
      </c>
      <c r="X50" s="383">
        <v>20.4302574110213</v>
      </c>
      <c r="Y50" s="383">
        <f t="shared" si="10"/>
        <v>79.56974259</v>
      </c>
      <c r="Z50" s="386">
        <f t="shared" si="11"/>
        <v>-0.3516348225</v>
      </c>
      <c r="AA50" s="395">
        <f t="shared" si="12"/>
        <v>-0.1877498664</v>
      </c>
      <c r="AB50" s="429" t="s">
        <v>194</v>
      </c>
      <c r="AC50" s="429" t="s">
        <v>142</v>
      </c>
      <c r="AD50" s="430">
        <v>21522.0</v>
      </c>
      <c r="AE50" s="431" t="str">
        <f>Leitos!K64</f>
        <v>Pantanal</v>
      </c>
      <c r="AF50" s="383">
        <v>46.4640832636372</v>
      </c>
      <c r="AG50" s="392">
        <f t="shared" si="61"/>
        <v>45.3511575</v>
      </c>
      <c r="AH50" s="382">
        <f t="shared" si="13"/>
        <v>45.3511575</v>
      </c>
      <c r="AI50" s="383">
        <v>0.0</v>
      </c>
      <c r="AJ50" s="392">
        <f t="shared" si="14"/>
        <v>9.0702315</v>
      </c>
      <c r="AK50" s="382">
        <f t="shared" si="15"/>
        <v>9.0702315</v>
      </c>
      <c r="AL50" s="383">
        <v>0.0</v>
      </c>
      <c r="AM50" s="392">
        <f t="shared" si="16"/>
        <v>11.86107196</v>
      </c>
      <c r="AN50" s="382">
        <f t="shared" si="17"/>
        <v>11.86107196</v>
      </c>
      <c r="AO50" s="383">
        <v>0.0</v>
      </c>
      <c r="AP50" s="392">
        <f t="shared" si="18"/>
        <v>107.4473578</v>
      </c>
      <c r="AQ50" s="382">
        <f t="shared" si="19"/>
        <v>107.4473578</v>
      </c>
      <c r="AR50" s="393">
        <f t="shared" si="20"/>
        <v>46.67680672</v>
      </c>
      <c r="AS50" s="383" t="s">
        <v>194</v>
      </c>
      <c r="AT50" s="383" t="s">
        <v>142</v>
      </c>
      <c r="AU50" s="383" t="str">
        <f>RH!I64</f>
        <v>Pantanal</v>
      </c>
      <c r="AV50" s="432">
        <v>7754.0</v>
      </c>
      <c r="AW50" s="383">
        <v>100.0</v>
      </c>
      <c r="AX50" s="382">
        <f t="shared" si="21"/>
        <v>0.5453197569</v>
      </c>
      <c r="AY50" s="383">
        <v>100.0</v>
      </c>
      <c r="AZ50" s="382">
        <f t="shared" si="22"/>
        <v>0.5821825615</v>
      </c>
      <c r="BA50" s="383">
        <v>2.79713781247096</v>
      </c>
      <c r="BB50" s="382">
        <f t="shared" si="23"/>
        <v>1.65419805</v>
      </c>
      <c r="BC50" s="383">
        <v>1.11281479416411</v>
      </c>
      <c r="BD50" s="382">
        <f t="shared" si="24"/>
        <v>-0.5974799636</v>
      </c>
      <c r="BE50" s="383">
        <v>8.0</v>
      </c>
      <c r="BF50" s="383">
        <f t="shared" si="25"/>
        <v>1.031725561</v>
      </c>
      <c r="BG50" s="382">
        <f t="shared" si="26"/>
        <v>-0.172966333</v>
      </c>
      <c r="BH50" s="395">
        <f t="shared" si="27"/>
        <v>0.4670010002</v>
      </c>
      <c r="BI50" s="383" t="s">
        <v>194</v>
      </c>
      <c r="BJ50" s="383" t="s">
        <v>142</v>
      </c>
      <c r="BK50" s="383" t="str">
        <f>Equip.!J67</f>
        <v>Pantanal</v>
      </c>
      <c r="BL50" s="432">
        <v>21522.0</v>
      </c>
      <c r="BM50" s="392">
        <v>2.0</v>
      </c>
      <c r="BN50" s="396">
        <f t="shared" si="28"/>
        <v>9.292816653</v>
      </c>
      <c r="BO50" s="397">
        <f t="shared" si="29"/>
        <v>6.279391039</v>
      </c>
      <c r="BP50" s="398">
        <f t="shared" si="30"/>
        <v>0.7342576266</v>
      </c>
      <c r="BQ50" s="396">
        <v>1.0</v>
      </c>
      <c r="BR50" s="396">
        <f t="shared" si="31"/>
        <v>4.646408326</v>
      </c>
      <c r="BS50" s="397">
        <f t="shared" si="32"/>
        <v>1.395420231</v>
      </c>
      <c r="BT50" s="398">
        <f t="shared" si="33"/>
        <v>-0.2856173121</v>
      </c>
      <c r="BU50" s="396">
        <v>0.0</v>
      </c>
      <c r="BV50" s="396">
        <f t="shared" si="34"/>
        <v>0</v>
      </c>
      <c r="BW50" s="397">
        <f t="shared" si="35"/>
        <v>8.372521385</v>
      </c>
      <c r="BX50" s="398">
        <f t="shared" si="36"/>
        <v>3.169139985</v>
      </c>
      <c r="BY50" s="396">
        <v>0.0</v>
      </c>
      <c r="BZ50" s="396">
        <f t="shared" si="37"/>
        <v>0</v>
      </c>
      <c r="CA50" s="397">
        <f t="shared" si="38"/>
        <v>4.883970808</v>
      </c>
      <c r="CB50" s="398">
        <f t="shared" si="39"/>
        <v>0.06988225895</v>
      </c>
      <c r="CC50" s="400">
        <v>1.0</v>
      </c>
      <c r="CD50" s="396">
        <f t="shared" si="40"/>
        <v>4.646408326</v>
      </c>
      <c r="CE50" s="397">
        <f t="shared" si="41"/>
        <v>1.395420231</v>
      </c>
      <c r="CF50" s="398">
        <f t="shared" si="42"/>
        <v>-0.2856173121</v>
      </c>
      <c r="CG50" s="392">
        <v>0.0</v>
      </c>
      <c r="CH50" s="396">
        <f t="shared" si="43"/>
        <v>0</v>
      </c>
      <c r="CI50" s="397">
        <f t="shared" si="44"/>
        <v>1.395420231</v>
      </c>
      <c r="CJ50" s="398">
        <f t="shared" si="45"/>
        <v>-0.7737125133</v>
      </c>
      <c r="CK50" s="392">
        <v>3.0</v>
      </c>
      <c r="CL50" s="396">
        <f t="shared" si="46"/>
        <v>13.93922498</v>
      </c>
      <c r="CM50" s="397">
        <f t="shared" si="47"/>
        <v>4.186260692</v>
      </c>
      <c r="CN50" s="398">
        <f t="shared" si="48"/>
        <v>-0.1343937927</v>
      </c>
      <c r="CO50" s="392">
        <v>2.0</v>
      </c>
      <c r="CP50" s="433">
        <f t="shared" si="49"/>
        <v>9.292816653</v>
      </c>
      <c r="CQ50" s="397">
        <f t="shared" si="50"/>
        <v>18.140463</v>
      </c>
      <c r="CR50" s="398">
        <f t="shared" si="51"/>
        <v>-2.014693933</v>
      </c>
      <c r="CS50" s="404">
        <f t="shared" si="52"/>
        <v>-0.003567536876</v>
      </c>
      <c r="CT50" s="396">
        <v>19.00161</v>
      </c>
      <c r="CU50" s="396">
        <v>67.4002751</v>
      </c>
      <c r="CV50" s="405">
        <f t="shared" si="53"/>
        <v>43.20094255</v>
      </c>
      <c r="CW50" s="383" t="s">
        <v>194</v>
      </c>
      <c r="CX50" s="383" t="s">
        <v>142</v>
      </c>
      <c r="CY50" s="220" t="s">
        <v>156</v>
      </c>
      <c r="CZ50" s="432">
        <v>21522.0</v>
      </c>
      <c r="DA50" s="392">
        <v>23.232041631818603</v>
      </c>
      <c r="DB50" s="398">
        <f t="shared" si="54"/>
        <v>-0.6204029837</v>
      </c>
      <c r="DC50" s="396">
        <v>400.8495782</v>
      </c>
      <c r="DD50" s="398">
        <f t="shared" si="55"/>
        <v>2.612771008</v>
      </c>
      <c r="DE50" s="400">
        <v>99.20002268</v>
      </c>
      <c r="DF50" s="398">
        <f t="shared" si="56"/>
        <v>-0.4301229181</v>
      </c>
      <c r="DG50" s="477">
        <f t="shared" si="57"/>
        <v>0.2354605306</v>
      </c>
      <c r="DH50" s="400">
        <v>475.76</v>
      </c>
      <c r="DI50" s="398">
        <f t="shared" si="58"/>
        <v>-1.291648535</v>
      </c>
      <c r="DJ50" s="411">
        <f t="shared" si="59"/>
        <v>-1.291648535</v>
      </c>
    </row>
    <row r="51">
      <c r="A51" s="428" t="s">
        <v>195</v>
      </c>
      <c r="B51" s="383" t="s">
        <v>148</v>
      </c>
      <c r="C51" s="383" t="s">
        <v>148</v>
      </c>
      <c r="D51" s="383" t="str">
        <f>Neces.!I65</f>
        <v>Centro Sul</v>
      </c>
      <c r="E51" s="383">
        <v>688.905979943488</v>
      </c>
      <c r="F51" s="386">
        <f t="shared" si="1"/>
        <v>0.6423800565</v>
      </c>
      <c r="G51" s="385">
        <f t="shared" si="65"/>
        <v>7611.929194</v>
      </c>
      <c r="H51" s="385">
        <v>6799.0</v>
      </c>
      <c r="I51" s="383">
        <f t="shared" si="2"/>
        <v>3.832445041</v>
      </c>
      <c r="J51" s="386">
        <f t="shared" si="3"/>
        <v>0.8943197644</v>
      </c>
      <c r="K51" s="383">
        <v>0.076075269</v>
      </c>
      <c r="L51" s="386">
        <f t="shared" si="63"/>
        <v>-0.5594029583</v>
      </c>
      <c r="M51" s="383">
        <v>0.245026882</v>
      </c>
      <c r="N51" s="386">
        <f t="shared" si="5"/>
        <v>-0.1723920308</v>
      </c>
      <c r="O51" s="383">
        <v>0.9456188622182005</v>
      </c>
      <c r="P51" s="387">
        <v>0.0</v>
      </c>
      <c r="Q51" s="387">
        <f t="shared" si="6"/>
        <v>-0.2205145505</v>
      </c>
      <c r="R51" s="383">
        <v>1191.35166936314</v>
      </c>
      <c r="S51" s="386">
        <f t="shared" si="7"/>
        <v>-0.5478657455</v>
      </c>
      <c r="T51" s="383">
        <v>8.92778349757317</v>
      </c>
      <c r="U51" s="386">
        <f t="shared" si="8"/>
        <v>-0.454729906</v>
      </c>
      <c r="V51" s="383">
        <v>8.29533754963965</v>
      </c>
      <c r="W51" s="386">
        <f t="shared" si="9"/>
        <v>0.781391666</v>
      </c>
      <c r="X51" s="383">
        <v>22.5180173554935</v>
      </c>
      <c r="Y51" s="383">
        <f t="shared" si="10"/>
        <v>77.48198264</v>
      </c>
      <c r="Z51" s="386">
        <f t="shared" si="11"/>
        <v>-0.5679044712</v>
      </c>
      <c r="AA51" s="395">
        <f t="shared" si="12"/>
        <v>0.005381645066</v>
      </c>
      <c r="AB51" s="429" t="s">
        <v>195</v>
      </c>
      <c r="AC51" s="429" t="s">
        <v>148</v>
      </c>
      <c r="AD51" s="430">
        <v>6799.0</v>
      </c>
      <c r="AE51" s="431" t="str">
        <f>Leitos!K65</f>
        <v>Centro Sul</v>
      </c>
      <c r="AF51" s="383">
        <v>0.0</v>
      </c>
      <c r="AG51" s="392">
        <f t="shared" si="61"/>
        <v>71.01496777</v>
      </c>
      <c r="AH51" s="382">
        <f t="shared" si="13"/>
        <v>71.01496777</v>
      </c>
      <c r="AI51" s="383">
        <v>0.0</v>
      </c>
      <c r="AJ51" s="392">
        <f t="shared" si="14"/>
        <v>12.66350824</v>
      </c>
      <c r="AK51" s="382">
        <f t="shared" si="15"/>
        <v>12.66350824</v>
      </c>
      <c r="AL51" s="383">
        <v>0.0</v>
      </c>
      <c r="AM51" s="392">
        <f t="shared" si="16"/>
        <v>18.37450215</v>
      </c>
      <c r="AN51" s="382">
        <f t="shared" si="17"/>
        <v>18.37450215</v>
      </c>
      <c r="AO51" s="383">
        <v>102.956317105457</v>
      </c>
      <c r="AP51" s="392">
        <f t="shared" si="18"/>
        <v>157.9213969</v>
      </c>
      <c r="AQ51" s="382">
        <f t="shared" si="19"/>
        <v>157.9213969</v>
      </c>
      <c r="AR51" s="393">
        <f t="shared" si="20"/>
        <v>69.6244649</v>
      </c>
      <c r="AS51" s="383" t="s">
        <v>195</v>
      </c>
      <c r="AT51" s="383" t="s">
        <v>148</v>
      </c>
      <c r="AU51" s="383" t="str">
        <f>RH!I65</f>
        <v>Centro Sul</v>
      </c>
      <c r="AV51" s="432">
        <v>1698.0</v>
      </c>
      <c r="AW51" s="383">
        <v>100.0</v>
      </c>
      <c r="AX51" s="382">
        <f t="shared" si="21"/>
        <v>0.5453197569</v>
      </c>
      <c r="AY51" s="383">
        <v>100.0</v>
      </c>
      <c r="AZ51" s="382">
        <f t="shared" si="22"/>
        <v>0.5821825615</v>
      </c>
      <c r="BA51" s="383">
        <v>1.23547580526548</v>
      </c>
      <c r="BB51" s="382">
        <f t="shared" si="23"/>
        <v>-0.4111716539</v>
      </c>
      <c r="BC51" s="383">
        <v>1.39726430357406</v>
      </c>
      <c r="BD51" s="382">
        <f t="shared" si="24"/>
        <v>-0.1324672942</v>
      </c>
      <c r="BE51" s="383">
        <v>8.0</v>
      </c>
      <c r="BF51" s="383">
        <f t="shared" si="25"/>
        <v>4.711425206</v>
      </c>
      <c r="BG51" s="382">
        <f t="shared" si="26"/>
        <v>3.575706747</v>
      </c>
      <c r="BH51" s="395">
        <f t="shared" si="27"/>
        <v>0.3617611977</v>
      </c>
      <c r="BI51" s="383" t="s">
        <v>195</v>
      </c>
      <c r="BJ51" s="383" t="s">
        <v>148</v>
      </c>
      <c r="BK51" s="383" t="str">
        <f>Equip.!J68</f>
        <v>Centro Sul</v>
      </c>
      <c r="BL51" s="432">
        <v>6799.0</v>
      </c>
      <c r="BM51" s="392">
        <v>1.0</v>
      </c>
      <c r="BN51" s="396">
        <f t="shared" si="28"/>
        <v>14.7080453</v>
      </c>
      <c r="BO51" s="397">
        <f t="shared" si="29"/>
        <v>5.462689828</v>
      </c>
      <c r="BP51" s="398">
        <f t="shared" si="30"/>
        <v>-0.6230938434</v>
      </c>
      <c r="BQ51" s="396">
        <v>0.0</v>
      </c>
      <c r="BR51" s="396">
        <f t="shared" si="31"/>
        <v>0</v>
      </c>
      <c r="BS51" s="397">
        <f t="shared" si="32"/>
        <v>1.241520416</v>
      </c>
      <c r="BT51" s="398">
        <f t="shared" si="33"/>
        <v>-0.5163280963</v>
      </c>
      <c r="BU51" s="396">
        <v>0.0</v>
      </c>
      <c r="BV51" s="396">
        <f t="shared" si="34"/>
        <v>0</v>
      </c>
      <c r="BW51" s="397">
        <f t="shared" si="35"/>
        <v>2.234736748</v>
      </c>
      <c r="BX51" s="398">
        <f t="shared" si="36"/>
        <v>-0.4770555528</v>
      </c>
      <c r="BY51" s="396">
        <v>0.0</v>
      </c>
      <c r="BZ51" s="396">
        <f t="shared" si="37"/>
        <v>0</v>
      </c>
      <c r="CA51" s="397">
        <f t="shared" si="38"/>
        <v>1.738128582</v>
      </c>
      <c r="CB51" s="398">
        <f t="shared" si="39"/>
        <v>-0.9989380871</v>
      </c>
      <c r="CC51" s="400">
        <v>0.0</v>
      </c>
      <c r="CD51" s="396">
        <f t="shared" si="40"/>
        <v>0</v>
      </c>
      <c r="CE51" s="397">
        <f t="shared" si="41"/>
        <v>1.241520416</v>
      </c>
      <c r="CF51" s="398">
        <f t="shared" si="42"/>
        <v>-0.5163280963</v>
      </c>
      <c r="CG51" s="392">
        <v>0.0</v>
      </c>
      <c r="CH51" s="396">
        <f t="shared" si="43"/>
        <v>0</v>
      </c>
      <c r="CI51" s="397">
        <f t="shared" si="44"/>
        <v>2.483040831</v>
      </c>
      <c r="CJ51" s="398">
        <f t="shared" si="45"/>
        <v>-0.2653646112</v>
      </c>
      <c r="CK51" s="392">
        <v>0.0</v>
      </c>
      <c r="CL51" s="396">
        <f t="shared" si="46"/>
        <v>0</v>
      </c>
      <c r="CM51" s="397">
        <f t="shared" si="47"/>
        <v>6.952514327</v>
      </c>
      <c r="CN51" s="398">
        <f t="shared" si="48"/>
        <v>0.9027859184</v>
      </c>
      <c r="CO51" s="392">
        <v>4.0</v>
      </c>
      <c r="CP51" s="433">
        <f t="shared" si="49"/>
        <v>58.8321812</v>
      </c>
      <c r="CQ51" s="397">
        <f t="shared" si="50"/>
        <v>40.22526146</v>
      </c>
      <c r="CR51" s="398">
        <f t="shared" si="51"/>
        <v>0.04770633102</v>
      </c>
      <c r="CS51" s="404">
        <f t="shared" si="52"/>
        <v>-0.2355368788</v>
      </c>
      <c r="CT51" s="396">
        <v>15.35039</v>
      </c>
      <c r="CU51" s="396">
        <v>33.495702</v>
      </c>
      <c r="CV51" s="405">
        <f t="shared" si="53"/>
        <v>24.423046</v>
      </c>
      <c r="CW51" s="383" t="s">
        <v>195</v>
      </c>
      <c r="CX51" s="383" t="s">
        <v>148</v>
      </c>
      <c r="CY51" s="220" t="s">
        <v>143</v>
      </c>
      <c r="CZ51" s="432">
        <v>6799.0</v>
      </c>
      <c r="DA51" s="392">
        <v>44.12413590233858</v>
      </c>
      <c r="DB51" s="398">
        <f t="shared" si="54"/>
        <v>0.1645883209</v>
      </c>
      <c r="DC51" s="396">
        <v>66.21405785</v>
      </c>
      <c r="DD51" s="398">
        <f t="shared" si="55"/>
        <v>-1.080297684</v>
      </c>
      <c r="DE51" s="400">
        <v>66.21405785</v>
      </c>
      <c r="DF51" s="398">
        <f t="shared" si="56"/>
        <v>-0.7995392018</v>
      </c>
      <c r="DG51" s="478">
        <f t="shared" si="57"/>
        <v>-0.3876650609</v>
      </c>
      <c r="DH51" s="400">
        <v>1771.74</v>
      </c>
      <c r="DI51" s="398">
        <f t="shared" si="58"/>
        <v>0.7571919661</v>
      </c>
      <c r="DJ51" s="411">
        <f t="shared" si="59"/>
        <v>0.7571919661</v>
      </c>
    </row>
    <row r="52">
      <c r="A52" s="428" t="s">
        <v>196</v>
      </c>
      <c r="B52" s="383" t="s">
        <v>136</v>
      </c>
      <c r="C52" s="383" t="s">
        <v>136</v>
      </c>
      <c r="D52" s="383" t="str">
        <f>Neces.!I66</f>
        <v>Centro</v>
      </c>
      <c r="E52" s="383">
        <v>537.146777890965</v>
      </c>
      <c r="F52" s="386">
        <f t="shared" si="1"/>
        <v>-0.767512424</v>
      </c>
      <c r="G52" s="385">
        <f t="shared" si="65"/>
        <v>50433.08933</v>
      </c>
      <c r="H52" s="385">
        <v>45047.0</v>
      </c>
      <c r="I52" s="383">
        <f t="shared" si="2"/>
        <v>4.653665874</v>
      </c>
      <c r="J52" s="386">
        <f t="shared" si="3"/>
        <v>-1.051361581</v>
      </c>
      <c r="K52" s="383">
        <v>0.079994685</v>
      </c>
      <c r="L52" s="386">
        <f t="shared" si="63"/>
        <v>-0.3277437947</v>
      </c>
      <c r="M52" s="383">
        <v>0.244989259</v>
      </c>
      <c r="N52" s="386">
        <f t="shared" si="5"/>
        <v>-0.1739962458</v>
      </c>
      <c r="O52" s="383">
        <v>0.9456188622182005</v>
      </c>
      <c r="P52" s="387">
        <v>0.0</v>
      </c>
      <c r="Q52" s="387">
        <f t="shared" si="6"/>
        <v>-0.2205145505</v>
      </c>
      <c r="R52" s="383">
        <v>1849.17974559904</v>
      </c>
      <c r="S52" s="386">
        <f t="shared" si="7"/>
        <v>0.2949224939</v>
      </c>
      <c r="T52" s="383">
        <v>6.86838191222501</v>
      </c>
      <c r="U52" s="386">
        <f t="shared" si="8"/>
        <v>-1.363209363</v>
      </c>
      <c r="V52" s="383">
        <v>7.80740115878971</v>
      </c>
      <c r="W52" s="386">
        <f t="shared" si="9"/>
        <v>0.3009312447</v>
      </c>
      <c r="X52" s="383">
        <v>13.0041956179102</v>
      </c>
      <c r="Y52" s="383">
        <f t="shared" si="10"/>
        <v>86.99580438</v>
      </c>
      <c r="Z52" s="386">
        <f t="shared" si="11"/>
        <v>0.4176259248</v>
      </c>
      <c r="AA52" s="395">
        <f t="shared" si="12"/>
        <v>-0.3347746211</v>
      </c>
      <c r="AB52" s="429" t="s">
        <v>196</v>
      </c>
      <c r="AC52" s="429" t="s">
        <v>136</v>
      </c>
      <c r="AD52" s="430">
        <v>45047.0</v>
      </c>
      <c r="AE52" s="431" t="str">
        <f>Leitos!K66</f>
        <v>Centro</v>
      </c>
      <c r="AF52" s="383">
        <v>22.1990365618132</v>
      </c>
      <c r="AG52" s="392">
        <f t="shared" si="61"/>
        <v>99.76794105</v>
      </c>
      <c r="AH52" s="382">
        <f t="shared" si="13"/>
        <v>99.76794105</v>
      </c>
      <c r="AI52" s="383">
        <v>0.0</v>
      </c>
      <c r="AJ52" s="392">
        <f t="shared" si="14"/>
        <v>19.78868252</v>
      </c>
      <c r="AK52" s="382">
        <f t="shared" si="15"/>
        <v>19.78868252</v>
      </c>
      <c r="AL52" s="383">
        <v>0.0</v>
      </c>
      <c r="AM52" s="392">
        <f t="shared" si="16"/>
        <v>22.17065357</v>
      </c>
      <c r="AN52" s="382">
        <f t="shared" si="17"/>
        <v>22.17065357</v>
      </c>
      <c r="AO52" s="383">
        <v>102.115568184341</v>
      </c>
      <c r="AP52" s="392">
        <f t="shared" si="18"/>
        <v>171.5935295</v>
      </c>
      <c r="AQ52" s="382">
        <f t="shared" si="19"/>
        <v>171.5935295</v>
      </c>
      <c r="AR52" s="393">
        <f t="shared" si="20"/>
        <v>82.04057963</v>
      </c>
      <c r="AS52" s="383" t="s">
        <v>196</v>
      </c>
      <c r="AT52" s="383" t="s">
        <v>136</v>
      </c>
      <c r="AU52" s="383" t="str">
        <f>RH!I66</f>
        <v>Centro</v>
      </c>
      <c r="AV52" s="432">
        <v>18783.0</v>
      </c>
      <c r="AW52" s="383">
        <v>81.6924545474726</v>
      </c>
      <c r="AX52" s="382">
        <f t="shared" si="21"/>
        <v>-1.398896527</v>
      </c>
      <c r="AY52" s="383">
        <v>84.2453437520812</v>
      </c>
      <c r="AZ52" s="382">
        <f t="shared" si="22"/>
        <v>-0.6468430144</v>
      </c>
      <c r="BA52" s="383">
        <v>1.52007902857016</v>
      </c>
      <c r="BB52" s="382">
        <f t="shared" si="23"/>
        <v>-0.03477082431</v>
      </c>
      <c r="BC52" s="383">
        <v>1.01449597087486</v>
      </c>
      <c r="BD52" s="382">
        <f t="shared" si="24"/>
        <v>-0.7582097133</v>
      </c>
      <c r="BE52" s="383">
        <v>8.0</v>
      </c>
      <c r="BF52" s="383">
        <f t="shared" si="25"/>
        <v>0.4259170527</v>
      </c>
      <c r="BG52" s="382">
        <f t="shared" si="26"/>
        <v>-0.7901303044</v>
      </c>
      <c r="BH52" s="395">
        <f t="shared" si="27"/>
        <v>-0.6613707985</v>
      </c>
      <c r="BI52" s="383" t="s">
        <v>196</v>
      </c>
      <c r="BJ52" s="383" t="s">
        <v>136</v>
      </c>
      <c r="BK52" s="383" t="str">
        <f>Equip.!J69</f>
        <v>Centro</v>
      </c>
      <c r="BL52" s="432">
        <v>45047.0</v>
      </c>
      <c r="BM52" s="392">
        <v>1.0</v>
      </c>
      <c r="BN52" s="396">
        <f t="shared" si="28"/>
        <v>2.219903656</v>
      </c>
      <c r="BO52" s="397">
        <f t="shared" si="29"/>
        <v>4.763942089</v>
      </c>
      <c r="BP52" s="398">
        <f t="shared" si="30"/>
        <v>-1.784407504</v>
      </c>
      <c r="BQ52" s="396">
        <v>1.0</v>
      </c>
      <c r="BR52" s="396">
        <f t="shared" si="31"/>
        <v>2.219903656</v>
      </c>
      <c r="BS52" s="397">
        <f t="shared" si="32"/>
        <v>1.099371251</v>
      </c>
      <c r="BT52" s="398">
        <f t="shared" si="33"/>
        <v>-0.7294235125</v>
      </c>
      <c r="BU52" s="396">
        <v>0.0</v>
      </c>
      <c r="BV52" s="396">
        <f t="shared" si="34"/>
        <v>0</v>
      </c>
      <c r="BW52" s="397">
        <f t="shared" si="35"/>
        <v>2.473585315</v>
      </c>
      <c r="BX52" s="398">
        <f t="shared" si="36"/>
        <v>-0.3351658268</v>
      </c>
      <c r="BY52" s="396">
        <v>0.0</v>
      </c>
      <c r="BZ52" s="396">
        <f t="shared" si="37"/>
        <v>0</v>
      </c>
      <c r="CA52" s="397">
        <f t="shared" si="38"/>
        <v>3.664570838</v>
      </c>
      <c r="CB52" s="398">
        <f t="shared" si="39"/>
        <v>-0.3444168078</v>
      </c>
      <c r="CC52" s="400">
        <v>1.0</v>
      </c>
      <c r="CD52" s="396">
        <f t="shared" si="40"/>
        <v>2.219903656</v>
      </c>
      <c r="CE52" s="397">
        <f t="shared" si="41"/>
        <v>1.099371251</v>
      </c>
      <c r="CF52" s="398">
        <f t="shared" si="42"/>
        <v>-0.7294235125</v>
      </c>
      <c r="CG52" s="392">
        <v>2.0</v>
      </c>
      <c r="CH52" s="396">
        <f t="shared" si="43"/>
        <v>4.439807312</v>
      </c>
      <c r="CI52" s="397">
        <f t="shared" si="44"/>
        <v>1.465828335</v>
      </c>
      <c r="CJ52" s="398">
        <f t="shared" si="45"/>
        <v>-0.7408041516</v>
      </c>
      <c r="CK52" s="392">
        <v>1.0</v>
      </c>
      <c r="CL52" s="396">
        <f t="shared" si="46"/>
        <v>2.219903656</v>
      </c>
      <c r="CM52" s="397">
        <f t="shared" si="47"/>
        <v>1.649056877</v>
      </c>
      <c r="CN52" s="398">
        <f t="shared" si="48"/>
        <v>-1.085693517</v>
      </c>
      <c r="CO52" s="392">
        <v>10.0</v>
      </c>
      <c r="CP52" s="433">
        <f t="shared" si="49"/>
        <v>22.19903656</v>
      </c>
      <c r="CQ52" s="397">
        <f t="shared" si="50"/>
        <v>22.90356773</v>
      </c>
      <c r="CR52" s="398">
        <f t="shared" si="51"/>
        <v>-1.569888948</v>
      </c>
      <c r="CS52" s="404">
        <f t="shared" si="52"/>
        <v>-0.9508957239</v>
      </c>
      <c r="CT52" s="396">
        <v>3.048649</v>
      </c>
      <c r="CU52" s="396">
        <v>11.669958</v>
      </c>
      <c r="CV52" s="405">
        <f t="shared" si="53"/>
        <v>7.3593035</v>
      </c>
      <c r="CW52" s="383" t="s">
        <v>196</v>
      </c>
      <c r="CX52" s="383" t="s">
        <v>136</v>
      </c>
      <c r="CY52" s="220" t="s">
        <v>138</v>
      </c>
      <c r="CZ52" s="432">
        <v>45047.0</v>
      </c>
      <c r="DA52" s="392">
        <v>2.2199036561813217</v>
      </c>
      <c r="DB52" s="398">
        <f t="shared" si="54"/>
        <v>-1.409904763</v>
      </c>
      <c r="DC52" s="396">
        <v>137.9399855</v>
      </c>
      <c r="DD52" s="398">
        <f t="shared" si="55"/>
        <v>-0.2887236826</v>
      </c>
      <c r="DE52" s="400">
        <v>137.9399855</v>
      </c>
      <c r="DF52" s="398">
        <f t="shared" si="56"/>
        <v>0.00373351662</v>
      </c>
      <c r="DG52" s="479">
        <f t="shared" si="57"/>
        <v>-0.776199923</v>
      </c>
      <c r="DH52" s="400">
        <v>1210.46</v>
      </c>
      <c r="DI52" s="398">
        <f t="shared" si="58"/>
        <v>-0.1301467248</v>
      </c>
      <c r="DJ52" s="411">
        <f t="shared" si="59"/>
        <v>-0.1301467248</v>
      </c>
    </row>
    <row r="53">
      <c r="A53" s="428" t="s">
        <v>197</v>
      </c>
      <c r="B53" s="383" t="s">
        <v>130</v>
      </c>
      <c r="C53" s="383" t="s">
        <v>136</v>
      </c>
      <c r="D53" s="383" t="str">
        <f>Neces.!I67</f>
        <v>Pantanal</v>
      </c>
      <c r="E53" s="383">
        <v>723.100709621076</v>
      </c>
      <c r="F53" s="386">
        <f t="shared" si="1"/>
        <v>0.9600602472</v>
      </c>
      <c r="G53" s="385">
        <f t="shared" si="65"/>
        <v>28589.23722</v>
      </c>
      <c r="H53" s="385">
        <v>25536.0</v>
      </c>
      <c r="I53" s="383">
        <f t="shared" si="2"/>
        <v>4.40715287</v>
      </c>
      <c r="J53" s="386">
        <f t="shared" si="3"/>
        <v>-0.4673094793</v>
      </c>
      <c r="K53" s="383">
        <v>0.093701997</v>
      </c>
      <c r="L53" s="386">
        <f t="shared" si="63"/>
        <v>0.4824341588</v>
      </c>
      <c r="M53" s="383">
        <v>0.25124808</v>
      </c>
      <c r="N53" s="386">
        <f t="shared" si="5"/>
        <v>0.09287493593</v>
      </c>
      <c r="O53" s="383">
        <v>0.9456188622182005</v>
      </c>
      <c r="P53" s="387">
        <v>0.0</v>
      </c>
      <c r="Q53" s="387">
        <f t="shared" si="6"/>
        <v>-0.2205145505</v>
      </c>
      <c r="R53" s="383">
        <v>1386.27819548872</v>
      </c>
      <c r="S53" s="386">
        <f t="shared" si="7"/>
        <v>-0.2981321301</v>
      </c>
      <c r="T53" s="383">
        <v>9.02647243107769</v>
      </c>
      <c r="U53" s="386">
        <f t="shared" si="8"/>
        <v>-0.4111945075</v>
      </c>
      <c r="V53" s="383">
        <v>8.47431077694236</v>
      </c>
      <c r="W53" s="386">
        <f t="shared" si="9"/>
        <v>0.9576227359</v>
      </c>
      <c r="X53" s="383">
        <v>9.11654135338346</v>
      </c>
      <c r="Y53" s="383">
        <f t="shared" si="10"/>
        <v>90.88345865</v>
      </c>
      <c r="Z53" s="386">
        <f t="shared" si="11"/>
        <v>0.8203454158</v>
      </c>
      <c r="AA53" s="395">
        <f t="shared" si="12"/>
        <v>0.2382518409</v>
      </c>
      <c r="AB53" s="429" t="s">
        <v>197</v>
      </c>
      <c r="AC53" s="429" t="s">
        <v>130</v>
      </c>
      <c r="AD53" s="430">
        <v>25536.0</v>
      </c>
      <c r="AE53" s="431" t="str">
        <f>Leitos!K67</f>
        <v>Pantanal</v>
      </c>
      <c r="AF53" s="383">
        <v>0.0</v>
      </c>
      <c r="AG53" s="392">
        <f t="shared" si="61"/>
        <v>45.3511575</v>
      </c>
      <c r="AH53" s="382">
        <f t="shared" si="13"/>
        <v>45.3511575</v>
      </c>
      <c r="AI53" s="383">
        <v>0.0</v>
      </c>
      <c r="AJ53" s="392">
        <f t="shared" si="14"/>
        <v>9.0702315</v>
      </c>
      <c r="AK53" s="382">
        <f t="shared" si="15"/>
        <v>9.0702315</v>
      </c>
      <c r="AL53" s="383">
        <v>0.0</v>
      </c>
      <c r="AM53" s="392">
        <f t="shared" si="16"/>
        <v>11.86107196</v>
      </c>
      <c r="AN53" s="382">
        <f t="shared" si="17"/>
        <v>11.86107196</v>
      </c>
      <c r="AO53" s="383">
        <v>93.984962406015</v>
      </c>
      <c r="AP53" s="392">
        <f t="shared" si="18"/>
        <v>107.4473578</v>
      </c>
      <c r="AQ53" s="382">
        <f t="shared" si="19"/>
        <v>107.4473578</v>
      </c>
      <c r="AR53" s="393">
        <f t="shared" si="20"/>
        <v>46.67680672</v>
      </c>
      <c r="AS53" s="383" t="s">
        <v>197</v>
      </c>
      <c r="AT53" s="383" t="s">
        <v>130</v>
      </c>
      <c r="AU53" s="383" t="str">
        <f>RH!I67</f>
        <v>Pantanal</v>
      </c>
      <c r="AV53" s="432">
        <v>8511.0</v>
      </c>
      <c r="AW53" s="383">
        <v>100.0</v>
      </c>
      <c r="AX53" s="382">
        <f t="shared" si="21"/>
        <v>0.5453197569</v>
      </c>
      <c r="AY53" s="383">
        <v>94.5723684210526</v>
      </c>
      <c r="AZ53" s="382">
        <f t="shared" si="22"/>
        <v>0.1587713539</v>
      </c>
      <c r="BA53" s="383">
        <v>1.04754072681704</v>
      </c>
      <c r="BB53" s="382">
        <f t="shared" si="23"/>
        <v>-0.6597244237</v>
      </c>
      <c r="BC53" s="383">
        <v>1.26683897243108</v>
      </c>
      <c r="BD53" s="382">
        <f t="shared" si="24"/>
        <v>-0.3456841548</v>
      </c>
      <c r="BE53" s="383">
        <v>13.0</v>
      </c>
      <c r="BF53" s="383">
        <f t="shared" si="25"/>
        <v>1.527435084</v>
      </c>
      <c r="BG53" s="382">
        <f t="shared" si="26"/>
        <v>0.3320349234</v>
      </c>
      <c r="BH53" s="395">
        <f t="shared" si="27"/>
        <v>-0.1434779944</v>
      </c>
      <c r="BI53" s="383" t="s">
        <v>197</v>
      </c>
      <c r="BJ53" s="383" t="s">
        <v>130</v>
      </c>
      <c r="BK53" s="383" t="str">
        <f>Equip.!J70</f>
        <v>Pantanal</v>
      </c>
      <c r="BL53" s="432">
        <v>25536.0</v>
      </c>
      <c r="BM53" s="392">
        <v>1.0</v>
      </c>
      <c r="BN53" s="396">
        <f t="shared" si="28"/>
        <v>3.9160401</v>
      </c>
      <c r="BO53" s="397">
        <f t="shared" si="29"/>
        <v>6.279391039</v>
      </c>
      <c r="BP53" s="398">
        <f t="shared" si="30"/>
        <v>0.7342576266</v>
      </c>
      <c r="BQ53" s="396">
        <v>0.0</v>
      </c>
      <c r="BR53" s="396">
        <f t="shared" si="31"/>
        <v>0</v>
      </c>
      <c r="BS53" s="397">
        <f t="shared" si="32"/>
        <v>1.395420231</v>
      </c>
      <c r="BT53" s="398">
        <f t="shared" si="33"/>
        <v>-0.2856173121</v>
      </c>
      <c r="BU53" s="396">
        <v>0.0</v>
      </c>
      <c r="BV53" s="396">
        <f t="shared" si="34"/>
        <v>0</v>
      </c>
      <c r="BW53" s="397">
        <f t="shared" si="35"/>
        <v>8.372521385</v>
      </c>
      <c r="BX53" s="398">
        <f t="shared" si="36"/>
        <v>3.169139985</v>
      </c>
      <c r="BY53" s="396">
        <v>0.0</v>
      </c>
      <c r="BZ53" s="396">
        <f t="shared" si="37"/>
        <v>0</v>
      </c>
      <c r="CA53" s="397">
        <f t="shared" si="38"/>
        <v>4.883970808</v>
      </c>
      <c r="CB53" s="398">
        <f t="shared" si="39"/>
        <v>0.06988225895</v>
      </c>
      <c r="CC53" s="400">
        <v>0.0</v>
      </c>
      <c r="CD53" s="396">
        <f t="shared" si="40"/>
        <v>0</v>
      </c>
      <c r="CE53" s="397">
        <f t="shared" si="41"/>
        <v>1.395420231</v>
      </c>
      <c r="CF53" s="398">
        <f t="shared" si="42"/>
        <v>-0.2856173121</v>
      </c>
      <c r="CG53" s="392">
        <v>0.0</v>
      </c>
      <c r="CH53" s="396">
        <f t="shared" si="43"/>
        <v>0</v>
      </c>
      <c r="CI53" s="397">
        <f t="shared" si="44"/>
        <v>1.395420231</v>
      </c>
      <c r="CJ53" s="398">
        <f t="shared" si="45"/>
        <v>-0.7737125133</v>
      </c>
      <c r="CK53" s="392">
        <v>0.0</v>
      </c>
      <c r="CL53" s="396">
        <f t="shared" si="46"/>
        <v>0</v>
      </c>
      <c r="CM53" s="397">
        <f t="shared" si="47"/>
        <v>4.186260692</v>
      </c>
      <c r="CN53" s="398">
        <f t="shared" si="48"/>
        <v>-0.1343937927</v>
      </c>
      <c r="CO53" s="392">
        <v>2.0</v>
      </c>
      <c r="CP53" s="433">
        <f t="shared" si="49"/>
        <v>7.832080201</v>
      </c>
      <c r="CQ53" s="397">
        <f t="shared" si="50"/>
        <v>18.140463</v>
      </c>
      <c r="CR53" s="398">
        <f t="shared" si="51"/>
        <v>-2.014693933</v>
      </c>
      <c r="CS53" s="404">
        <f t="shared" si="52"/>
        <v>-0.003567536876</v>
      </c>
      <c r="CT53" s="396">
        <v>19.00161</v>
      </c>
      <c r="CU53" s="396">
        <v>67.4002751</v>
      </c>
      <c r="CV53" s="405">
        <f t="shared" si="53"/>
        <v>43.20094255</v>
      </c>
      <c r="CW53" s="383" t="s">
        <v>197</v>
      </c>
      <c r="CX53" s="383" t="s">
        <v>130</v>
      </c>
      <c r="CY53" s="220" t="s">
        <v>156</v>
      </c>
      <c r="CZ53" s="432">
        <v>25536.0</v>
      </c>
      <c r="DA53" s="392">
        <v>7.832080200501253</v>
      </c>
      <c r="DB53" s="398">
        <f t="shared" si="54"/>
        <v>-1.199035057</v>
      </c>
      <c r="DC53" s="396">
        <v>259.9059634</v>
      </c>
      <c r="DD53" s="398">
        <f t="shared" si="55"/>
        <v>1.057304181</v>
      </c>
      <c r="DE53" s="400">
        <v>259.9059634</v>
      </c>
      <c r="DF53" s="398">
        <f t="shared" si="56"/>
        <v>1.369654402</v>
      </c>
      <c r="DG53" s="478">
        <f t="shared" si="57"/>
        <v>0.007222117474</v>
      </c>
      <c r="DH53" s="400">
        <v>790.04</v>
      </c>
      <c r="DI53" s="398">
        <f t="shared" si="58"/>
        <v>-0.7947970463</v>
      </c>
      <c r="DJ53" s="411">
        <f t="shared" si="59"/>
        <v>-0.7947970463</v>
      </c>
    </row>
    <row r="54">
      <c r="A54" s="428" t="s">
        <v>198</v>
      </c>
      <c r="B54" s="383" t="s">
        <v>155</v>
      </c>
      <c r="C54" s="383" t="s">
        <v>148</v>
      </c>
      <c r="D54" s="383" t="str">
        <f>Neces.!I68</f>
        <v>Sul Fronteira</v>
      </c>
      <c r="E54" s="383">
        <v>657.162425842992</v>
      </c>
      <c r="F54" s="386">
        <f t="shared" si="1"/>
        <v>0.3474720863</v>
      </c>
      <c r="G54" s="385">
        <f t="shared" si="65"/>
        <v>21487.83012</v>
      </c>
      <c r="H54" s="385">
        <v>19193.0</v>
      </c>
      <c r="I54" s="383">
        <f t="shared" si="2"/>
        <v>4.283142863</v>
      </c>
      <c r="J54" s="386">
        <f t="shared" si="3"/>
        <v>-0.1734981845</v>
      </c>
      <c r="K54" s="383">
        <v>0.078007019</v>
      </c>
      <c r="L54" s="386">
        <f t="shared" si="63"/>
        <v>-0.4452258489</v>
      </c>
      <c r="M54" s="383">
        <v>0.244975008</v>
      </c>
      <c r="N54" s="386">
        <f t="shared" si="5"/>
        <v>-0.1746038971</v>
      </c>
      <c r="O54" s="383">
        <v>0.9456188622182005</v>
      </c>
      <c r="P54" s="387">
        <v>0.0</v>
      </c>
      <c r="Q54" s="387">
        <f t="shared" si="6"/>
        <v>-0.2205145505</v>
      </c>
      <c r="R54" s="383">
        <v>2360.23550252696</v>
      </c>
      <c r="S54" s="386">
        <f t="shared" si="7"/>
        <v>0.9496707438</v>
      </c>
      <c r="T54" s="383">
        <v>11.4677226072005</v>
      </c>
      <c r="U54" s="386">
        <f t="shared" si="8"/>
        <v>0.6657327173</v>
      </c>
      <c r="V54" s="383">
        <v>6.87229719168447</v>
      </c>
      <c r="W54" s="386">
        <f t="shared" si="9"/>
        <v>-0.619845427</v>
      </c>
      <c r="X54" s="383">
        <v>11.6240295941229</v>
      </c>
      <c r="Y54" s="383">
        <f t="shared" si="10"/>
        <v>88.37597041</v>
      </c>
      <c r="Z54" s="386">
        <f t="shared" si="11"/>
        <v>0.5605963951</v>
      </c>
      <c r="AA54" s="395">
        <f t="shared" si="12"/>
        <v>0.09937979251</v>
      </c>
      <c r="AB54" s="429" t="s">
        <v>198</v>
      </c>
      <c r="AC54" s="429" t="s">
        <v>155</v>
      </c>
      <c r="AD54" s="430">
        <v>19193.0</v>
      </c>
      <c r="AE54" s="431" t="str">
        <f>Leitos!K68</f>
        <v>Sul Fronteira</v>
      </c>
      <c r="AF54" s="383">
        <v>31.2613973844631</v>
      </c>
      <c r="AG54" s="392">
        <f t="shared" si="61"/>
        <v>35.80651132</v>
      </c>
      <c r="AH54" s="382">
        <f t="shared" si="13"/>
        <v>35.80651132</v>
      </c>
      <c r="AI54" s="383">
        <v>0.0</v>
      </c>
      <c r="AJ54" s="392">
        <f t="shared" si="14"/>
        <v>0</v>
      </c>
      <c r="AK54" s="382">
        <f t="shared" si="15"/>
        <v>0</v>
      </c>
      <c r="AL54" s="383">
        <v>0.0</v>
      </c>
      <c r="AM54" s="392">
        <f t="shared" si="16"/>
        <v>6.068900224</v>
      </c>
      <c r="AN54" s="382">
        <f t="shared" si="17"/>
        <v>6.068900224</v>
      </c>
      <c r="AO54" s="383">
        <v>218.829781691242</v>
      </c>
      <c r="AP54" s="392">
        <f t="shared" si="18"/>
        <v>134.729585</v>
      </c>
      <c r="AQ54" s="382">
        <f t="shared" si="19"/>
        <v>134.729585</v>
      </c>
      <c r="AR54" s="393">
        <f t="shared" si="20"/>
        <v>49.40084783</v>
      </c>
      <c r="AS54" s="383" t="s">
        <v>198</v>
      </c>
      <c r="AT54" s="383" t="s">
        <v>155</v>
      </c>
      <c r="AU54" s="383" t="str">
        <f>RH!I68</f>
        <v>Sul Fronteira</v>
      </c>
      <c r="AV54" s="432">
        <v>9013.0</v>
      </c>
      <c r="AW54" s="383">
        <v>86.8806335643203</v>
      </c>
      <c r="AX54" s="382">
        <f t="shared" si="21"/>
        <v>-0.84792468</v>
      </c>
      <c r="AY54" s="383">
        <v>100.0</v>
      </c>
      <c r="AZ54" s="382">
        <f t="shared" si="22"/>
        <v>0.5821825615</v>
      </c>
      <c r="BA54" s="383">
        <v>0.690355858906893</v>
      </c>
      <c r="BB54" s="382">
        <f t="shared" si="23"/>
        <v>-1.132117811</v>
      </c>
      <c r="BC54" s="383">
        <v>0.855780753399677</v>
      </c>
      <c r="BD54" s="382">
        <f t="shared" si="24"/>
        <v>-1.017674344</v>
      </c>
      <c r="BE54" s="383">
        <v>9.0</v>
      </c>
      <c r="BF54" s="383">
        <f t="shared" si="25"/>
        <v>0.998557639</v>
      </c>
      <c r="BG54" s="382">
        <f t="shared" si="26"/>
        <v>-0.2067559649</v>
      </c>
      <c r="BH54" s="395">
        <f t="shared" si="27"/>
        <v>-0.7769799228</v>
      </c>
      <c r="BI54" s="383" t="s">
        <v>198</v>
      </c>
      <c r="BJ54" s="383" t="s">
        <v>155</v>
      </c>
      <c r="BK54" s="383" t="str">
        <f>Equip.!J71</f>
        <v>Sul Fronteira</v>
      </c>
      <c r="BL54" s="432">
        <v>19193.0</v>
      </c>
      <c r="BM54" s="392">
        <v>2.0</v>
      </c>
      <c r="BN54" s="396">
        <f t="shared" si="28"/>
        <v>10.42046579</v>
      </c>
      <c r="BO54" s="397">
        <f t="shared" si="29"/>
        <v>6.068900224</v>
      </c>
      <c r="BP54" s="398">
        <f t="shared" si="30"/>
        <v>0.3844234244</v>
      </c>
      <c r="BQ54" s="396">
        <v>1.0</v>
      </c>
      <c r="BR54" s="396">
        <f t="shared" si="31"/>
        <v>5.210232897</v>
      </c>
      <c r="BS54" s="397">
        <f t="shared" si="32"/>
        <v>1.820670067</v>
      </c>
      <c r="BT54" s="398">
        <f t="shared" si="33"/>
        <v>0.3518735329</v>
      </c>
      <c r="BU54" s="396">
        <v>1.0</v>
      </c>
      <c r="BV54" s="396">
        <f t="shared" si="34"/>
        <v>5.210232897</v>
      </c>
      <c r="BW54" s="397">
        <f t="shared" si="35"/>
        <v>3.034450112</v>
      </c>
      <c r="BX54" s="398">
        <f t="shared" si="36"/>
        <v>-0.001980021135</v>
      </c>
      <c r="BY54" s="396">
        <v>0.0</v>
      </c>
      <c r="BZ54" s="396">
        <f t="shared" si="37"/>
        <v>0</v>
      </c>
      <c r="CA54" s="397">
        <f t="shared" si="38"/>
        <v>2.42756009</v>
      </c>
      <c r="CB54" s="398">
        <f t="shared" si="39"/>
        <v>-0.7646992506</v>
      </c>
      <c r="CC54" s="400">
        <v>1.0</v>
      </c>
      <c r="CD54" s="396">
        <f t="shared" si="40"/>
        <v>5.210232897</v>
      </c>
      <c r="CE54" s="397">
        <f t="shared" si="41"/>
        <v>1.820670067</v>
      </c>
      <c r="CF54" s="398">
        <f t="shared" si="42"/>
        <v>0.3518735329</v>
      </c>
      <c r="CG54" s="392">
        <v>0.0</v>
      </c>
      <c r="CH54" s="396">
        <f t="shared" si="43"/>
        <v>0</v>
      </c>
      <c r="CI54" s="397">
        <f t="shared" si="44"/>
        <v>1.213780045</v>
      </c>
      <c r="CJ54" s="398">
        <f t="shared" si="45"/>
        <v>-0.8586101398</v>
      </c>
      <c r="CK54" s="392">
        <v>0.0</v>
      </c>
      <c r="CL54" s="396">
        <f t="shared" si="46"/>
        <v>0</v>
      </c>
      <c r="CM54" s="397">
        <f t="shared" si="47"/>
        <v>1.213780045</v>
      </c>
      <c r="CN54" s="398">
        <f t="shared" si="48"/>
        <v>-1.248896303</v>
      </c>
      <c r="CO54" s="392">
        <v>6.0</v>
      </c>
      <c r="CP54" s="433">
        <f t="shared" si="49"/>
        <v>31.26139738</v>
      </c>
      <c r="CQ54" s="397">
        <f t="shared" si="50"/>
        <v>43.69608161</v>
      </c>
      <c r="CR54" s="398">
        <f t="shared" si="51"/>
        <v>0.371830656</v>
      </c>
      <c r="CS54" s="404">
        <f t="shared" si="52"/>
        <v>-0.264007006</v>
      </c>
      <c r="CT54" s="396">
        <v>2.917772</v>
      </c>
      <c r="CU54" s="396">
        <v>74.1805635</v>
      </c>
      <c r="CV54" s="405">
        <f t="shared" si="53"/>
        <v>38.54916775</v>
      </c>
      <c r="CW54" s="383" t="s">
        <v>198</v>
      </c>
      <c r="CX54" s="383" t="s">
        <v>155</v>
      </c>
      <c r="CY54" s="220" t="s">
        <v>146</v>
      </c>
      <c r="CZ54" s="432">
        <v>19193.0</v>
      </c>
      <c r="DA54" s="392">
        <v>41.681863179284115</v>
      </c>
      <c r="DB54" s="398">
        <f t="shared" si="54"/>
        <v>0.07282332954</v>
      </c>
      <c r="DC54" s="396">
        <v>207.3175186</v>
      </c>
      <c r="DD54" s="398">
        <f t="shared" si="55"/>
        <v>0.4769332181</v>
      </c>
      <c r="DE54" s="400">
        <v>207.3175186</v>
      </c>
      <c r="DF54" s="398">
        <f t="shared" si="56"/>
        <v>0.7807061043</v>
      </c>
      <c r="DG54" s="480">
        <f t="shared" si="57"/>
        <v>0.3508214954</v>
      </c>
      <c r="DH54" s="400">
        <v>750.5</v>
      </c>
      <c r="DI54" s="398">
        <f t="shared" si="58"/>
        <v>-0.857306617</v>
      </c>
      <c r="DJ54" s="411">
        <f t="shared" si="59"/>
        <v>-0.857306617</v>
      </c>
    </row>
    <row r="55">
      <c r="A55" s="428" t="s">
        <v>155</v>
      </c>
      <c r="B55" s="383" t="s">
        <v>155</v>
      </c>
      <c r="C55" s="383" t="s">
        <v>148</v>
      </c>
      <c r="D55" s="383" t="str">
        <f>Neces.!I69</f>
        <v>Sul Fronteira</v>
      </c>
      <c r="E55" s="383">
        <v>644.294087788625</v>
      </c>
      <c r="F55" s="386">
        <f t="shared" si="1"/>
        <v>0.227921029</v>
      </c>
      <c r="G55" s="385">
        <f t="shared" si="65"/>
        <v>56489.94136</v>
      </c>
      <c r="H55" s="385">
        <v>50457.0</v>
      </c>
      <c r="I55" s="383">
        <f t="shared" si="2"/>
        <v>4.702921425</v>
      </c>
      <c r="J55" s="386">
        <f t="shared" si="3"/>
        <v>-1.16806053</v>
      </c>
      <c r="K55" s="383">
        <v>0.071871275</v>
      </c>
      <c r="L55" s="386">
        <f t="shared" si="63"/>
        <v>-0.8078822557</v>
      </c>
      <c r="M55" s="383">
        <v>0.244994041</v>
      </c>
      <c r="N55" s="386">
        <f t="shared" si="5"/>
        <v>-0.1737923451</v>
      </c>
      <c r="O55" s="383">
        <v>0.9456188622182005</v>
      </c>
      <c r="P55" s="387">
        <v>0.0</v>
      </c>
      <c r="Q55" s="387">
        <f t="shared" si="6"/>
        <v>-0.2205145505</v>
      </c>
      <c r="R55" s="383">
        <v>1016.70729532077</v>
      </c>
      <c r="S55" s="386">
        <f t="shared" si="7"/>
        <v>-0.7716145179</v>
      </c>
      <c r="T55" s="383">
        <v>8.54589056027905</v>
      </c>
      <c r="U55" s="386">
        <f t="shared" si="8"/>
        <v>-0.6231972368</v>
      </c>
      <c r="V55" s="383">
        <v>7.11298729611352</v>
      </c>
      <c r="W55" s="386">
        <f t="shared" si="9"/>
        <v>-0.3828430818</v>
      </c>
      <c r="X55" s="383">
        <v>24.4723229680718</v>
      </c>
      <c r="Y55" s="383">
        <f t="shared" si="10"/>
        <v>75.52767703</v>
      </c>
      <c r="Z55" s="386">
        <f t="shared" si="11"/>
        <v>-0.7703496754</v>
      </c>
      <c r="AA55" s="395">
        <f t="shared" si="12"/>
        <v>-0.4179906526</v>
      </c>
      <c r="AB55" s="429" t="s">
        <v>155</v>
      </c>
      <c r="AC55" s="429" t="s">
        <v>155</v>
      </c>
      <c r="AD55" s="430">
        <v>50457.0</v>
      </c>
      <c r="AE55" s="431" t="str">
        <f>Leitos!K69</f>
        <v>Sul Fronteira</v>
      </c>
      <c r="AF55" s="383">
        <v>33.6920546207662</v>
      </c>
      <c r="AG55" s="392">
        <f t="shared" si="61"/>
        <v>35.80651132</v>
      </c>
      <c r="AH55" s="382">
        <f t="shared" si="13"/>
        <v>35.80651132</v>
      </c>
      <c r="AI55" s="383">
        <v>0.0</v>
      </c>
      <c r="AJ55" s="392">
        <f t="shared" si="14"/>
        <v>0</v>
      </c>
      <c r="AK55" s="382">
        <f t="shared" si="15"/>
        <v>0</v>
      </c>
      <c r="AL55" s="383">
        <v>0.0</v>
      </c>
      <c r="AM55" s="392">
        <f t="shared" si="16"/>
        <v>6.068900224</v>
      </c>
      <c r="AN55" s="382">
        <f t="shared" si="17"/>
        <v>6.068900224</v>
      </c>
      <c r="AO55" s="383">
        <v>156.568959708266</v>
      </c>
      <c r="AP55" s="392">
        <f t="shared" si="18"/>
        <v>134.729585</v>
      </c>
      <c r="AQ55" s="382">
        <f t="shared" si="19"/>
        <v>134.729585</v>
      </c>
      <c r="AR55" s="393">
        <f t="shared" si="20"/>
        <v>49.40084783</v>
      </c>
      <c r="AS55" s="383" t="s">
        <v>155</v>
      </c>
      <c r="AT55" s="383" t="s">
        <v>155</v>
      </c>
      <c r="AU55" s="383" t="str">
        <f>RH!I69</f>
        <v>Sul Fronteira</v>
      </c>
      <c r="AV55" s="432">
        <v>28346.0</v>
      </c>
      <c r="AW55" s="383">
        <v>80.9104782289871</v>
      </c>
      <c r="AX55" s="382">
        <f t="shared" si="21"/>
        <v>-1.481940488</v>
      </c>
      <c r="AY55" s="383">
        <v>75.2125572269457</v>
      </c>
      <c r="AZ55" s="382">
        <f t="shared" si="22"/>
        <v>-1.351493467</v>
      </c>
      <c r="BA55" s="383">
        <v>1.95215728243851</v>
      </c>
      <c r="BB55" s="382">
        <f t="shared" si="23"/>
        <v>0.5366725042</v>
      </c>
      <c r="BC55" s="383">
        <v>1.17575361198644</v>
      </c>
      <c r="BD55" s="382">
        <f t="shared" si="24"/>
        <v>-0.4945887765</v>
      </c>
      <c r="BE55" s="383">
        <v>32.0</v>
      </c>
      <c r="BF55" s="383">
        <f t="shared" si="25"/>
        <v>1.128907077</v>
      </c>
      <c r="BG55" s="382">
        <f t="shared" si="26"/>
        <v>-0.07396321662</v>
      </c>
      <c r="BH55" s="395">
        <f t="shared" si="27"/>
        <v>-0.4263086476</v>
      </c>
      <c r="BI55" s="383" t="s">
        <v>155</v>
      </c>
      <c r="BJ55" s="383" t="s">
        <v>155</v>
      </c>
      <c r="BK55" s="383" t="str">
        <f>Equip.!J72</f>
        <v>Sul Fronteira</v>
      </c>
      <c r="BL55" s="432">
        <v>50457.0</v>
      </c>
      <c r="BM55" s="392">
        <v>2.0</v>
      </c>
      <c r="BN55" s="396">
        <f t="shared" si="28"/>
        <v>3.963771132</v>
      </c>
      <c r="BO55" s="397">
        <f t="shared" si="29"/>
        <v>6.068900224</v>
      </c>
      <c r="BP55" s="398">
        <f t="shared" si="30"/>
        <v>0.3844234244</v>
      </c>
      <c r="BQ55" s="396">
        <v>1.0</v>
      </c>
      <c r="BR55" s="396">
        <f t="shared" si="31"/>
        <v>1.981885566</v>
      </c>
      <c r="BS55" s="397">
        <f t="shared" si="32"/>
        <v>1.820670067</v>
      </c>
      <c r="BT55" s="398">
        <f t="shared" si="33"/>
        <v>0.3518735329</v>
      </c>
      <c r="BU55" s="396">
        <v>2.0</v>
      </c>
      <c r="BV55" s="396">
        <f t="shared" si="34"/>
        <v>3.963771132</v>
      </c>
      <c r="BW55" s="397">
        <f t="shared" si="35"/>
        <v>3.034450112</v>
      </c>
      <c r="BX55" s="398">
        <f t="shared" si="36"/>
        <v>-0.001980021135</v>
      </c>
      <c r="BY55" s="396">
        <v>1.0</v>
      </c>
      <c r="BZ55" s="396">
        <f t="shared" si="37"/>
        <v>1.981885566</v>
      </c>
      <c r="CA55" s="397">
        <f t="shared" si="38"/>
        <v>2.42756009</v>
      </c>
      <c r="CB55" s="398">
        <f t="shared" si="39"/>
        <v>-0.7646992506</v>
      </c>
      <c r="CC55" s="400">
        <v>1.0</v>
      </c>
      <c r="CD55" s="396">
        <f t="shared" si="40"/>
        <v>1.981885566</v>
      </c>
      <c r="CE55" s="397">
        <f t="shared" si="41"/>
        <v>1.820670067</v>
      </c>
      <c r="CF55" s="398">
        <f t="shared" si="42"/>
        <v>0.3518735329</v>
      </c>
      <c r="CG55" s="392">
        <v>2.0</v>
      </c>
      <c r="CH55" s="396">
        <f t="shared" si="43"/>
        <v>3.963771132</v>
      </c>
      <c r="CI55" s="397">
        <f t="shared" si="44"/>
        <v>1.213780045</v>
      </c>
      <c r="CJ55" s="398">
        <f t="shared" si="45"/>
        <v>-0.8586101398</v>
      </c>
      <c r="CK55" s="392">
        <v>1.0</v>
      </c>
      <c r="CL55" s="396">
        <f t="shared" si="46"/>
        <v>1.981885566</v>
      </c>
      <c r="CM55" s="397">
        <f t="shared" si="47"/>
        <v>1.213780045</v>
      </c>
      <c r="CN55" s="398">
        <f t="shared" si="48"/>
        <v>-1.248896303</v>
      </c>
      <c r="CO55" s="392">
        <v>38.0</v>
      </c>
      <c r="CP55" s="433">
        <f t="shared" si="49"/>
        <v>75.31165151</v>
      </c>
      <c r="CQ55" s="397">
        <f t="shared" si="50"/>
        <v>43.69608161</v>
      </c>
      <c r="CR55" s="398">
        <f t="shared" si="51"/>
        <v>0.371830656</v>
      </c>
      <c r="CS55" s="404">
        <f t="shared" si="52"/>
        <v>-0.264007006</v>
      </c>
      <c r="CT55" s="396">
        <v>2.917772</v>
      </c>
      <c r="CU55" s="396">
        <v>74.1805635</v>
      </c>
      <c r="CV55" s="405">
        <f t="shared" si="53"/>
        <v>38.54916775</v>
      </c>
      <c r="CW55" s="383" t="s">
        <v>155</v>
      </c>
      <c r="CX55" s="383" t="s">
        <v>155</v>
      </c>
      <c r="CY55" s="220" t="s">
        <v>146</v>
      </c>
      <c r="CZ55" s="432">
        <v>50457.0</v>
      </c>
      <c r="DA55" s="392">
        <v>67.3841092415324</v>
      </c>
      <c r="DB55" s="398">
        <f t="shared" si="54"/>
        <v>1.038549379</v>
      </c>
      <c r="DC55" s="396">
        <v>128.205721</v>
      </c>
      <c r="DD55" s="398">
        <f t="shared" si="55"/>
        <v>-0.39615193</v>
      </c>
      <c r="DE55" s="400">
        <v>128.205721</v>
      </c>
      <c r="DF55" s="398">
        <f t="shared" si="56"/>
        <v>-0.1052824189</v>
      </c>
      <c r="DG55" s="481">
        <f t="shared" si="57"/>
        <v>0.3939161023</v>
      </c>
      <c r="DH55" s="400">
        <v>950.34</v>
      </c>
      <c r="DI55" s="398">
        <f t="shared" si="58"/>
        <v>-0.5413755951</v>
      </c>
      <c r="DJ55" s="411">
        <f t="shared" si="59"/>
        <v>-0.5413755951</v>
      </c>
    </row>
    <row r="56">
      <c r="A56" s="428" t="s">
        <v>199</v>
      </c>
      <c r="B56" s="383" t="s">
        <v>130</v>
      </c>
      <c r="C56" s="383" t="s">
        <v>136</v>
      </c>
      <c r="D56" s="383" t="str">
        <f>Neces.!I70</f>
        <v>Baixo Pantanal</v>
      </c>
      <c r="E56" s="383">
        <v>594.140541658545</v>
      </c>
      <c r="F56" s="386">
        <f t="shared" si="1"/>
        <v>-0.2380217712</v>
      </c>
      <c r="G56" s="385">
        <f t="shared" si="65"/>
        <v>14800.66244</v>
      </c>
      <c r="H56" s="385">
        <v>13220.0</v>
      </c>
      <c r="I56" s="383">
        <f t="shared" si="2"/>
        <v>4.121231455</v>
      </c>
      <c r="J56" s="386">
        <f t="shared" si="3"/>
        <v>0.2101111858</v>
      </c>
      <c r="K56" s="383">
        <v>0.087261971</v>
      </c>
      <c r="L56" s="386">
        <f t="shared" si="63"/>
        <v>0.1017930028</v>
      </c>
      <c r="M56" s="383">
        <v>0.258088371</v>
      </c>
      <c r="N56" s="386">
        <f t="shared" si="5"/>
        <v>0.384539539</v>
      </c>
      <c r="O56" s="383">
        <v>0.9456188622182005</v>
      </c>
      <c r="P56" s="387">
        <v>0.0</v>
      </c>
      <c r="Q56" s="387">
        <f t="shared" si="6"/>
        <v>-0.2205145505</v>
      </c>
      <c r="R56" s="383">
        <v>1482.60211800303</v>
      </c>
      <c r="S56" s="386">
        <f t="shared" si="7"/>
        <v>-0.174725009</v>
      </c>
      <c r="T56" s="383">
        <v>10.4538577912254</v>
      </c>
      <c r="U56" s="386">
        <f t="shared" si="8"/>
        <v>0.2184788335</v>
      </c>
      <c r="V56" s="383">
        <v>7.62481089258699</v>
      </c>
      <c r="W56" s="386">
        <f t="shared" si="9"/>
        <v>0.1211385548</v>
      </c>
      <c r="X56" s="383">
        <v>5.31770045385779</v>
      </c>
      <c r="Y56" s="383">
        <f t="shared" si="10"/>
        <v>94.68229955</v>
      </c>
      <c r="Z56" s="386">
        <f t="shared" si="11"/>
        <v>1.21386479</v>
      </c>
      <c r="AA56" s="395">
        <f t="shared" si="12"/>
        <v>0.09883195594</v>
      </c>
      <c r="AB56" s="429" t="s">
        <v>199</v>
      </c>
      <c r="AC56" s="429" t="s">
        <v>130</v>
      </c>
      <c r="AD56" s="430">
        <v>13220.0</v>
      </c>
      <c r="AE56" s="431" t="str">
        <f>Leitos!K70</f>
        <v>Baixo Pantanal</v>
      </c>
      <c r="AF56" s="383">
        <v>0.0</v>
      </c>
      <c r="AG56" s="392">
        <f t="shared" si="61"/>
        <v>29.3690142</v>
      </c>
      <c r="AH56" s="382">
        <f t="shared" si="13"/>
        <v>29.3690142</v>
      </c>
      <c r="AI56" s="383">
        <v>0.0</v>
      </c>
      <c r="AJ56" s="392">
        <f t="shared" si="14"/>
        <v>0</v>
      </c>
      <c r="AK56" s="382">
        <f t="shared" si="15"/>
        <v>0</v>
      </c>
      <c r="AL56" s="383">
        <v>0.0</v>
      </c>
      <c r="AM56" s="392">
        <f t="shared" si="16"/>
        <v>4.977799016</v>
      </c>
      <c r="AN56" s="382">
        <f t="shared" si="17"/>
        <v>4.977799016</v>
      </c>
      <c r="AO56" s="383">
        <v>45.3857791225416</v>
      </c>
      <c r="AP56" s="392">
        <f t="shared" si="18"/>
        <v>159.7873484</v>
      </c>
      <c r="AQ56" s="382">
        <f t="shared" si="19"/>
        <v>159.7873484</v>
      </c>
      <c r="AR56" s="393">
        <f t="shared" si="20"/>
        <v>55.30334707</v>
      </c>
      <c r="AS56" s="383" t="s">
        <v>199</v>
      </c>
      <c r="AT56" s="383" t="s">
        <v>130</v>
      </c>
      <c r="AU56" s="383" t="str">
        <f>RH!I70</f>
        <v>Baixo Pantanal</v>
      </c>
      <c r="AV56" s="432">
        <v>3818.0</v>
      </c>
      <c r="AW56" s="383">
        <v>100.0</v>
      </c>
      <c r="AX56" s="382">
        <f t="shared" si="21"/>
        <v>0.5453197569</v>
      </c>
      <c r="AY56" s="383">
        <v>100.0</v>
      </c>
      <c r="AZ56" s="382">
        <f t="shared" si="22"/>
        <v>0.5821825615</v>
      </c>
      <c r="BA56" s="383">
        <v>1.08547655068079</v>
      </c>
      <c r="BB56" s="382">
        <f t="shared" si="23"/>
        <v>-0.6095525549</v>
      </c>
      <c r="BC56" s="383">
        <v>0.983358547655068</v>
      </c>
      <c r="BD56" s="382">
        <f t="shared" si="24"/>
        <v>-0.809112583</v>
      </c>
      <c r="BE56" s="383">
        <v>5.0</v>
      </c>
      <c r="BF56" s="383">
        <f t="shared" si="25"/>
        <v>1.309586171</v>
      </c>
      <c r="BG56" s="382">
        <f t="shared" si="26"/>
        <v>0.1101025824</v>
      </c>
      <c r="BH56" s="395">
        <f t="shared" si="27"/>
        <v>-0.2473070756</v>
      </c>
      <c r="BI56" s="383" t="s">
        <v>199</v>
      </c>
      <c r="BJ56" s="383" t="s">
        <v>130</v>
      </c>
      <c r="BK56" s="383" t="str">
        <f>Equip.!J73</f>
        <v>Baixo Pantanal</v>
      </c>
      <c r="BL56" s="432">
        <v>13220.0</v>
      </c>
      <c r="BM56" s="392">
        <v>0.0</v>
      </c>
      <c r="BN56" s="396">
        <f t="shared" si="28"/>
        <v>0</v>
      </c>
      <c r="BO56" s="397">
        <f t="shared" si="29"/>
        <v>5.475578918</v>
      </c>
      <c r="BP56" s="398">
        <f t="shared" si="30"/>
        <v>-0.6016722703</v>
      </c>
      <c r="BQ56" s="396">
        <v>1.0</v>
      </c>
      <c r="BR56" s="396">
        <f t="shared" si="31"/>
        <v>7.56429652</v>
      </c>
      <c r="BS56" s="397">
        <f t="shared" si="32"/>
        <v>2.98667941</v>
      </c>
      <c r="BT56" s="398">
        <f t="shared" si="33"/>
        <v>2.09983489</v>
      </c>
      <c r="BU56" s="396">
        <v>0.0</v>
      </c>
      <c r="BV56" s="396">
        <f t="shared" si="34"/>
        <v>0</v>
      </c>
      <c r="BW56" s="397">
        <f t="shared" si="35"/>
        <v>2.488899508</v>
      </c>
      <c r="BX56" s="398">
        <f t="shared" si="36"/>
        <v>-0.3260683194</v>
      </c>
      <c r="BY56" s="396">
        <v>0.0</v>
      </c>
      <c r="BZ56" s="396">
        <f t="shared" si="37"/>
        <v>0</v>
      </c>
      <c r="CA56" s="397">
        <f t="shared" si="38"/>
        <v>3.484459311</v>
      </c>
      <c r="CB56" s="398">
        <f t="shared" si="39"/>
        <v>-0.4056108696</v>
      </c>
      <c r="CC56" s="400">
        <v>1.0</v>
      </c>
      <c r="CD56" s="396">
        <f t="shared" si="40"/>
        <v>7.56429652</v>
      </c>
      <c r="CE56" s="397">
        <f t="shared" si="41"/>
        <v>2.98667941</v>
      </c>
      <c r="CF56" s="398">
        <f t="shared" si="42"/>
        <v>2.09983489</v>
      </c>
      <c r="CG56" s="392">
        <v>0.0</v>
      </c>
      <c r="CH56" s="396">
        <f t="shared" si="43"/>
        <v>0</v>
      </c>
      <c r="CI56" s="397">
        <f t="shared" si="44"/>
        <v>1.991119607</v>
      </c>
      <c r="CJ56" s="398">
        <f t="shared" si="45"/>
        <v>-0.495285893</v>
      </c>
      <c r="CK56" s="392">
        <v>0.0</v>
      </c>
      <c r="CL56" s="396">
        <f t="shared" si="46"/>
        <v>0</v>
      </c>
      <c r="CM56" s="397">
        <f t="shared" si="47"/>
        <v>5.97335882</v>
      </c>
      <c r="CN56" s="398">
        <f t="shared" si="48"/>
        <v>0.5356611495</v>
      </c>
      <c r="CO56" s="392">
        <v>6.0</v>
      </c>
      <c r="CP56" s="433">
        <f t="shared" si="49"/>
        <v>45.38577912</v>
      </c>
      <c r="CQ56" s="397">
        <f t="shared" si="50"/>
        <v>37.83127252</v>
      </c>
      <c r="CR56" s="398">
        <f t="shared" si="51"/>
        <v>-0.1758575575</v>
      </c>
      <c r="CS56" s="404">
        <f t="shared" si="52"/>
        <v>0.1376702365</v>
      </c>
      <c r="CT56" s="396">
        <v>6.855124</v>
      </c>
      <c r="CU56" s="396">
        <v>86.8771584</v>
      </c>
      <c r="CV56" s="405">
        <f t="shared" si="53"/>
        <v>46.8661412</v>
      </c>
      <c r="CW56" s="383" t="s">
        <v>199</v>
      </c>
      <c r="CX56" s="383" t="s">
        <v>130</v>
      </c>
      <c r="CY56" s="220" t="s">
        <v>132</v>
      </c>
      <c r="CZ56" s="432">
        <v>13220.0</v>
      </c>
      <c r="DA56" s="392">
        <v>22.692889561270803</v>
      </c>
      <c r="DB56" s="398">
        <f t="shared" si="54"/>
        <v>-0.6406608708</v>
      </c>
      <c r="DC56" s="396">
        <v>172.8614962</v>
      </c>
      <c r="DD56" s="398">
        <f t="shared" si="55"/>
        <v>0.09667335383</v>
      </c>
      <c r="DE56" s="400">
        <v>172.8614962</v>
      </c>
      <c r="DF56" s="398">
        <f t="shared" si="56"/>
        <v>0.3948263578</v>
      </c>
      <c r="DG56" s="482">
        <f t="shared" si="57"/>
        <v>-0.1974555075</v>
      </c>
      <c r="DH56" s="400">
        <v>1036.74</v>
      </c>
      <c r="DI56" s="398">
        <f t="shared" si="58"/>
        <v>-0.4047841204</v>
      </c>
      <c r="DJ56" s="411">
        <f t="shared" si="59"/>
        <v>-0.4047841204</v>
      </c>
    </row>
    <row r="57">
      <c r="A57" s="428" t="s">
        <v>200</v>
      </c>
      <c r="B57" s="383" t="s">
        <v>136</v>
      </c>
      <c r="C57" s="383" t="s">
        <v>136</v>
      </c>
      <c r="D57" s="383" t="str">
        <f>Neces.!I71</f>
        <v>Centro</v>
      </c>
      <c r="E57" s="383">
        <v>678.778013140595</v>
      </c>
      <c r="F57" s="386">
        <f t="shared" si="1"/>
        <v>0.5482879419</v>
      </c>
      <c r="G57" s="385">
        <f t="shared" si="65"/>
        <v>24431.16912</v>
      </c>
      <c r="H57" s="385">
        <v>21822.0</v>
      </c>
      <c r="I57" s="383">
        <f t="shared" si="2"/>
        <v>4.338894551</v>
      </c>
      <c r="J57" s="386">
        <f t="shared" si="3"/>
        <v>-0.3055881356</v>
      </c>
      <c r="K57" s="383">
        <v>0.17102772</v>
      </c>
      <c r="L57" s="386">
        <f t="shared" si="63"/>
        <v>5.052812072</v>
      </c>
      <c r="M57" s="383">
        <v>0.265546871</v>
      </c>
      <c r="N57" s="386">
        <f t="shared" si="5"/>
        <v>0.7025640852</v>
      </c>
      <c r="O57" s="383">
        <v>0.9456188622182005</v>
      </c>
      <c r="P57" s="387">
        <v>0.0</v>
      </c>
      <c r="Q57" s="387">
        <f t="shared" si="6"/>
        <v>-0.2205145505</v>
      </c>
      <c r="R57" s="383">
        <v>1503.07029603153</v>
      </c>
      <c r="S57" s="386">
        <f t="shared" si="7"/>
        <v>-0.1485018356</v>
      </c>
      <c r="T57" s="383">
        <v>6.24140775364311</v>
      </c>
      <c r="U57" s="386">
        <f t="shared" si="8"/>
        <v>-1.639791234</v>
      </c>
      <c r="V57" s="383">
        <v>8.55558610576482</v>
      </c>
      <c r="W57" s="386">
        <f t="shared" si="9"/>
        <v>1.037652796</v>
      </c>
      <c r="X57" s="383">
        <v>25.9050499495922</v>
      </c>
      <c r="Y57" s="383">
        <f t="shared" si="10"/>
        <v>74.09495005</v>
      </c>
      <c r="Z57" s="386">
        <f t="shared" si="11"/>
        <v>-0.9187648999</v>
      </c>
      <c r="AA57" s="395">
        <f t="shared" si="12"/>
        <v>0.473699885</v>
      </c>
      <c r="AB57" s="429" t="s">
        <v>200</v>
      </c>
      <c r="AC57" s="429" t="s">
        <v>136</v>
      </c>
      <c r="AD57" s="430">
        <v>21822.0</v>
      </c>
      <c r="AE57" s="431" t="str">
        <f>Leitos!K71</f>
        <v>Centro</v>
      </c>
      <c r="AF57" s="383">
        <v>0.0</v>
      </c>
      <c r="AG57" s="392">
        <f t="shared" si="61"/>
        <v>99.76794105</v>
      </c>
      <c r="AH57" s="382">
        <f t="shared" si="13"/>
        <v>99.76794105</v>
      </c>
      <c r="AI57" s="383">
        <v>0.0</v>
      </c>
      <c r="AJ57" s="392">
        <f t="shared" si="14"/>
        <v>19.78868252</v>
      </c>
      <c r="AK57" s="382">
        <f t="shared" si="15"/>
        <v>19.78868252</v>
      </c>
      <c r="AL57" s="383">
        <v>0.0</v>
      </c>
      <c r="AM57" s="392">
        <f t="shared" si="16"/>
        <v>22.17065357</v>
      </c>
      <c r="AN57" s="382">
        <f t="shared" si="17"/>
        <v>22.17065357</v>
      </c>
      <c r="AO57" s="383">
        <v>96.2331591971405</v>
      </c>
      <c r="AP57" s="392">
        <f t="shared" si="18"/>
        <v>171.5935295</v>
      </c>
      <c r="AQ57" s="382">
        <f t="shared" si="19"/>
        <v>171.5935295</v>
      </c>
      <c r="AR57" s="393">
        <f t="shared" si="20"/>
        <v>82.04057963</v>
      </c>
      <c r="AS57" s="383" t="s">
        <v>200</v>
      </c>
      <c r="AT57" s="383" t="s">
        <v>136</v>
      </c>
      <c r="AU57" s="383" t="str">
        <f>RH!I71</f>
        <v>Centro</v>
      </c>
      <c r="AV57" s="432">
        <v>10091.0</v>
      </c>
      <c r="AW57" s="383">
        <v>100.0</v>
      </c>
      <c r="AX57" s="382">
        <f t="shared" si="21"/>
        <v>0.5453197569</v>
      </c>
      <c r="AY57" s="383">
        <v>100.0</v>
      </c>
      <c r="AZ57" s="382">
        <f t="shared" si="22"/>
        <v>0.5821825615</v>
      </c>
      <c r="BA57" s="383">
        <v>1.38507011273027</v>
      </c>
      <c r="BB57" s="382">
        <f t="shared" si="23"/>
        <v>-0.2133263141</v>
      </c>
      <c r="BC57" s="383">
        <v>1.12959398771882</v>
      </c>
      <c r="BD57" s="382">
        <f t="shared" si="24"/>
        <v>-0.5700496558</v>
      </c>
      <c r="BE57" s="383">
        <v>1.0</v>
      </c>
      <c r="BF57" s="383">
        <f t="shared" si="25"/>
        <v>0.09909820632</v>
      </c>
      <c r="BG57" s="382">
        <f t="shared" si="26"/>
        <v>-1.123075145</v>
      </c>
      <c r="BH57" s="395">
        <f t="shared" si="27"/>
        <v>-0.1800380979</v>
      </c>
      <c r="BI57" s="383" t="s">
        <v>200</v>
      </c>
      <c r="BJ57" s="383" t="s">
        <v>136</v>
      </c>
      <c r="BK57" s="383" t="str">
        <f>Equip.!J74</f>
        <v>Centro</v>
      </c>
      <c r="BL57" s="432">
        <v>21822.0</v>
      </c>
      <c r="BM57" s="392">
        <v>2.0</v>
      </c>
      <c r="BN57" s="396">
        <f t="shared" si="28"/>
        <v>9.165062781</v>
      </c>
      <c r="BO57" s="397">
        <f t="shared" si="29"/>
        <v>4.763942089</v>
      </c>
      <c r="BP57" s="398">
        <f t="shared" si="30"/>
        <v>-1.784407504</v>
      </c>
      <c r="BQ57" s="396">
        <v>0.0</v>
      </c>
      <c r="BR57" s="396">
        <f t="shared" si="31"/>
        <v>0</v>
      </c>
      <c r="BS57" s="397">
        <f t="shared" si="32"/>
        <v>1.099371251</v>
      </c>
      <c r="BT57" s="398">
        <f t="shared" si="33"/>
        <v>-0.7294235125</v>
      </c>
      <c r="BU57" s="396">
        <v>0.0</v>
      </c>
      <c r="BV57" s="396">
        <f t="shared" si="34"/>
        <v>0</v>
      </c>
      <c r="BW57" s="397">
        <f t="shared" si="35"/>
        <v>2.473585315</v>
      </c>
      <c r="BX57" s="398">
        <f t="shared" si="36"/>
        <v>-0.3351658268</v>
      </c>
      <c r="BY57" s="396">
        <v>0.0</v>
      </c>
      <c r="BZ57" s="396">
        <f t="shared" si="37"/>
        <v>0</v>
      </c>
      <c r="CA57" s="397">
        <f t="shared" si="38"/>
        <v>3.664570838</v>
      </c>
      <c r="CB57" s="398">
        <f t="shared" si="39"/>
        <v>-0.3444168078</v>
      </c>
      <c r="CC57" s="400">
        <v>0.0</v>
      </c>
      <c r="CD57" s="396">
        <f t="shared" si="40"/>
        <v>0</v>
      </c>
      <c r="CE57" s="397">
        <f t="shared" si="41"/>
        <v>1.099371251</v>
      </c>
      <c r="CF57" s="398">
        <f t="shared" si="42"/>
        <v>-0.7294235125</v>
      </c>
      <c r="CG57" s="392">
        <v>0.0</v>
      </c>
      <c r="CH57" s="396">
        <f t="shared" si="43"/>
        <v>0</v>
      </c>
      <c r="CI57" s="397">
        <f t="shared" si="44"/>
        <v>1.465828335</v>
      </c>
      <c r="CJ57" s="398">
        <f t="shared" si="45"/>
        <v>-0.7408041516</v>
      </c>
      <c r="CK57" s="392">
        <v>0.0</v>
      </c>
      <c r="CL57" s="396">
        <f t="shared" si="46"/>
        <v>0</v>
      </c>
      <c r="CM57" s="397">
        <f t="shared" si="47"/>
        <v>1.649056877</v>
      </c>
      <c r="CN57" s="398">
        <f t="shared" si="48"/>
        <v>-1.085693517</v>
      </c>
      <c r="CO57" s="392">
        <v>4.0</v>
      </c>
      <c r="CP57" s="433">
        <f t="shared" si="49"/>
        <v>18.33012556</v>
      </c>
      <c r="CQ57" s="397">
        <f t="shared" si="50"/>
        <v>22.90356773</v>
      </c>
      <c r="CR57" s="398">
        <f t="shared" si="51"/>
        <v>-1.569888948</v>
      </c>
      <c r="CS57" s="404">
        <f t="shared" si="52"/>
        <v>-0.9508957239</v>
      </c>
      <c r="CT57" s="396">
        <v>3.048649</v>
      </c>
      <c r="CU57" s="396">
        <v>11.669958</v>
      </c>
      <c r="CV57" s="405">
        <f t="shared" si="53"/>
        <v>7.3593035</v>
      </c>
      <c r="CW57" s="383" t="s">
        <v>200</v>
      </c>
      <c r="CX57" s="383" t="s">
        <v>136</v>
      </c>
      <c r="CY57" s="220" t="s">
        <v>138</v>
      </c>
      <c r="CZ57" s="432">
        <v>21822.0</v>
      </c>
      <c r="DA57" s="392">
        <v>22.912656951700118</v>
      </c>
      <c r="DB57" s="398">
        <f t="shared" si="54"/>
        <v>-0.6324034176</v>
      </c>
      <c r="DC57" s="396">
        <v>64.08673871</v>
      </c>
      <c r="DD57" s="398">
        <f t="shared" si="55"/>
        <v>-1.103774975</v>
      </c>
      <c r="DE57" s="400">
        <v>64.08673871</v>
      </c>
      <c r="DF57" s="398">
        <f t="shared" si="56"/>
        <v>-0.8233634657</v>
      </c>
      <c r="DG57" s="459">
        <f t="shared" si="57"/>
        <v>-0.7979863191</v>
      </c>
      <c r="DH57" s="400">
        <v>909.6</v>
      </c>
      <c r="DI57" s="398">
        <f t="shared" si="58"/>
        <v>-0.6057822696</v>
      </c>
      <c r="DJ57" s="411">
        <f t="shared" si="59"/>
        <v>-0.6057822696</v>
      </c>
    </row>
    <row r="58">
      <c r="A58" s="428" t="s">
        <v>151</v>
      </c>
      <c r="B58" s="383" t="s">
        <v>151</v>
      </c>
      <c r="C58" s="383" t="s">
        <v>148</v>
      </c>
      <c r="D58" s="383" t="str">
        <f>Neces.!I72</f>
        <v>Sudeste</v>
      </c>
      <c r="E58" s="383">
        <v>643.563828967904</v>
      </c>
      <c r="F58" s="386">
        <f t="shared" si="1"/>
        <v>0.2211366864</v>
      </c>
      <c r="G58" s="385">
        <f t="shared" si="65"/>
        <v>54369.48337</v>
      </c>
      <c r="H58" s="385">
        <v>48563.0</v>
      </c>
      <c r="I58" s="383">
        <f t="shared" si="2"/>
        <v>4.686305508</v>
      </c>
      <c r="J58" s="386">
        <f t="shared" si="3"/>
        <v>-1.128693188</v>
      </c>
      <c r="K58" s="383">
        <v>0.080587519</v>
      </c>
      <c r="L58" s="386">
        <f t="shared" si="63"/>
        <v>-0.2927040263</v>
      </c>
      <c r="M58" s="383">
        <v>0.211149511</v>
      </c>
      <c r="N58" s="386">
        <f t="shared" si="5"/>
        <v>-1.61689636</v>
      </c>
      <c r="O58" s="383">
        <v>0.9456188622182005</v>
      </c>
      <c r="P58" s="387">
        <v>0.0</v>
      </c>
      <c r="Q58" s="387">
        <f t="shared" si="6"/>
        <v>-0.2205145505</v>
      </c>
      <c r="R58" s="383">
        <v>1278.7513127278</v>
      </c>
      <c r="S58" s="386">
        <f t="shared" si="7"/>
        <v>-0.4358921247</v>
      </c>
      <c r="T58" s="383">
        <v>9.5237114675782</v>
      </c>
      <c r="U58" s="386">
        <f t="shared" si="8"/>
        <v>-0.1918436761</v>
      </c>
      <c r="V58" s="383">
        <v>6.87560488437699</v>
      </c>
      <c r="W58" s="386">
        <f t="shared" si="9"/>
        <v>-0.6165884135</v>
      </c>
      <c r="X58" s="383">
        <v>21.2775158042131</v>
      </c>
      <c r="Y58" s="383">
        <f t="shared" si="10"/>
        <v>78.7224842</v>
      </c>
      <c r="Z58" s="386">
        <f t="shared" si="11"/>
        <v>-0.4394017497</v>
      </c>
      <c r="AA58" s="395">
        <f t="shared" si="12"/>
        <v>-0.4316559222</v>
      </c>
      <c r="AB58" s="429" t="s">
        <v>151</v>
      </c>
      <c r="AC58" s="429" t="s">
        <v>151</v>
      </c>
      <c r="AD58" s="430">
        <v>48563.0</v>
      </c>
      <c r="AE58" s="431" t="str">
        <f>Leitos!K72</f>
        <v>Sudeste</v>
      </c>
      <c r="AF58" s="383">
        <v>61.7754257356424</v>
      </c>
      <c r="AG58" s="392">
        <f t="shared" si="61"/>
        <v>45.68456565</v>
      </c>
      <c r="AH58" s="382">
        <f t="shared" si="13"/>
        <v>45.68456565</v>
      </c>
      <c r="AI58" s="383">
        <v>0.0</v>
      </c>
      <c r="AJ58" s="392">
        <f t="shared" si="14"/>
        <v>0</v>
      </c>
      <c r="AK58" s="382">
        <f t="shared" si="15"/>
        <v>0</v>
      </c>
      <c r="AL58" s="383">
        <v>20.5918085785475</v>
      </c>
      <c r="AM58" s="392">
        <f t="shared" si="16"/>
        <v>8.785493393</v>
      </c>
      <c r="AN58" s="382">
        <f t="shared" si="17"/>
        <v>8.785493393</v>
      </c>
      <c r="AO58" s="383">
        <v>177.089553775508</v>
      </c>
      <c r="AP58" s="392">
        <f t="shared" si="18"/>
        <v>137.9322463</v>
      </c>
      <c r="AQ58" s="382">
        <f t="shared" si="19"/>
        <v>137.9322463</v>
      </c>
      <c r="AR58" s="393">
        <f t="shared" si="20"/>
        <v>53.15223503</v>
      </c>
      <c r="AS58" s="383" t="s">
        <v>151</v>
      </c>
      <c r="AT58" s="383" t="s">
        <v>151</v>
      </c>
      <c r="AU58" s="383" t="str">
        <f>RH!I72</f>
        <v>Sudeste</v>
      </c>
      <c r="AV58" s="432">
        <v>22866.0</v>
      </c>
      <c r="AW58" s="383">
        <v>73.4097975825217</v>
      </c>
      <c r="AX58" s="382">
        <f t="shared" si="21"/>
        <v>-2.278494318</v>
      </c>
      <c r="AY58" s="383">
        <v>78.1459135555876</v>
      </c>
      <c r="AZ58" s="382">
        <f t="shared" si="22"/>
        <v>-1.122661439</v>
      </c>
      <c r="BA58" s="383">
        <v>1.97629882832609</v>
      </c>
      <c r="BB58" s="382">
        <f t="shared" si="23"/>
        <v>0.568600807</v>
      </c>
      <c r="BC58" s="383">
        <v>1.90062393179993</v>
      </c>
      <c r="BD58" s="382">
        <f t="shared" si="24"/>
        <v>0.6904154905</v>
      </c>
      <c r="BE58" s="383">
        <v>1.0</v>
      </c>
      <c r="BF58" s="383">
        <f t="shared" si="25"/>
        <v>0.04373305344</v>
      </c>
      <c r="BG58" s="382">
        <f t="shared" si="26"/>
        <v>-1.179478079</v>
      </c>
      <c r="BH58" s="395">
        <f t="shared" si="27"/>
        <v>-0.3082079261</v>
      </c>
      <c r="BI58" s="383" t="s">
        <v>151</v>
      </c>
      <c r="BJ58" s="383" t="s">
        <v>151</v>
      </c>
      <c r="BK58" s="383" t="str">
        <f>Equip.!J75</f>
        <v>Sudeste</v>
      </c>
      <c r="BL58" s="432">
        <v>48563.0</v>
      </c>
      <c r="BM58" s="392">
        <v>2.0</v>
      </c>
      <c r="BN58" s="396">
        <f t="shared" si="28"/>
        <v>4.118361716</v>
      </c>
      <c r="BO58" s="397">
        <f t="shared" si="29"/>
        <v>6.149845375</v>
      </c>
      <c r="BP58" s="398">
        <f t="shared" si="30"/>
        <v>0.5189536766</v>
      </c>
      <c r="BQ58" s="396">
        <v>0.0</v>
      </c>
      <c r="BR58" s="396">
        <f t="shared" si="31"/>
        <v>0</v>
      </c>
      <c r="BS58" s="397">
        <f t="shared" si="32"/>
        <v>0.8785493393</v>
      </c>
      <c r="BT58" s="398">
        <f t="shared" si="33"/>
        <v>-1.060457025</v>
      </c>
      <c r="BU58" s="396">
        <v>1.0</v>
      </c>
      <c r="BV58" s="396">
        <f t="shared" si="34"/>
        <v>2.059180858</v>
      </c>
      <c r="BW58" s="397">
        <f t="shared" si="35"/>
        <v>1.757098679</v>
      </c>
      <c r="BX58" s="398">
        <f t="shared" si="36"/>
        <v>-0.7607999167</v>
      </c>
      <c r="BY58" s="396">
        <v>5.0</v>
      </c>
      <c r="BZ58" s="396">
        <f t="shared" si="37"/>
        <v>10.29590429</v>
      </c>
      <c r="CA58" s="397">
        <f t="shared" si="38"/>
        <v>4.392746697</v>
      </c>
      <c r="CB58" s="398">
        <f t="shared" si="39"/>
        <v>-0.09701432606</v>
      </c>
      <c r="CC58" s="400">
        <v>0.0</v>
      </c>
      <c r="CD58" s="396">
        <f t="shared" si="40"/>
        <v>0</v>
      </c>
      <c r="CE58" s="397">
        <f t="shared" si="41"/>
        <v>0.8785493393</v>
      </c>
      <c r="CF58" s="398">
        <f t="shared" si="42"/>
        <v>-1.060457025</v>
      </c>
      <c r="CG58" s="392">
        <v>4.0</v>
      </c>
      <c r="CH58" s="396">
        <f t="shared" si="43"/>
        <v>8.236723431</v>
      </c>
      <c r="CI58" s="397">
        <f t="shared" si="44"/>
        <v>7.028394715</v>
      </c>
      <c r="CJ58" s="398">
        <f t="shared" si="45"/>
        <v>1.859108859</v>
      </c>
      <c r="CK58" s="392">
        <v>8.0</v>
      </c>
      <c r="CL58" s="396">
        <f t="shared" si="46"/>
        <v>16.47344686</v>
      </c>
      <c r="CM58" s="397">
        <f t="shared" si="47"/>
        <v>8.785493393</v>
      </c>
      <c r="CN58" s="398">
        <f t="shared" si="48"/>
        <v>1.590043469</v>
      </c>
      <c r="CO58" s="392">
        <v>10.0</v>
      </c>
      <c r="CP58" s="433">
        <f t="shared" si="49"/>
        <v>20.59180858</v>
      </c>
      <c r="CQ58" s="397">
        <f t="shared" si="50"/>
        <v>35.14197357</v>
      </c>
      <c r="CR58" s="398">
        <f t="shared" si="51"/>
        <v>-0.4269991234</v>
      </c>
      <c r="CS58" s="404">
        <f t="shared" si="52"/>
        <v>0.2647274903</v>
      </c>
      <c r="CT58" s="396">
        <v>7.936508</v>
      </c>
      <c r="CU58" s="396">
        <v>78.6423841</v>
      </c>
      <c r="CV58" s="405">
        <f t="shared" si="53"/>
        <v>43.28944605</v>
      </c>
      <c r="CW58" s="383" t="s">
        <v>151</v>
      </c>
      <c r="CX58" s="383" t="s">
        <v>151</v>
      </c>
      <c r="CY58" s="220" t="s">
        <v>152</v>
      </c>
      <c r="CZ58" s="432">
        <v>48563.0</v>
      </c>
      <c r="DA58" s="392">
        <v>51.479521446368636</v>
      </c>
      <c r="DB58" s="398">
        <f t="shared" si="54"/>
        <v>0.4409566744</v>
      </c>
      <c r="DC58" s="396">
        <v>141.2555761</v>
      </c>
      <c r="DD58" s="398">
        <f t="shared" si="55"/>
        <v>-0.2521325167</v>
      </c>
      <c r="DE58" s="400">
        <v>0.0</v>
      </c>
      <c r="DF58" s="398">
        <f t="shared" si="56"/>
        <v>-1.54108341</v>
      </c>
      <c r="DG58" s="483">
        <f t="shared" si="57"/>
        <v>-0.2278256446</v>
      </c>
      <c r="DH58" s="400">
        <v>927.33</v>
      </c>
      <c r="DI58" s="398">
        <f t="shared" si="58"/>
        <v>-0.5777525607</v>
      </c>
      <c r="DJ58" s="411">
        <f t="shared" si="59"/>
        <v>-0.5777525607</v>
      </c>
    </row>
    <row r="59">
      <c r="A59" s="428" t="s">
        <v>201</v>
      </c>
      <c r="B59" s="383" t="s">
        <v>151</v>
      </c>
      <c r="C59" s="383" t="s">
        <v>148</v>
      </c>
      <c r="D59" s="383" t="str">
        <f>Neces.!I73</f>
        <v>Sudeste</v>
      </c>
      <c r="E59" s="383">
        <v>618.538412874313</v>
      </c>
      <c r="F59" s="386">
        <f t="shared" si="1"/>
        <v>-0.01135759064</v>
      </c>
      <c r="G59" s="385">
        <f t="shared" si="65"/>
        <v>5285.471058</v>
      </c>
      <c r="H59" s="385">
        <v>4721.0</v>
      </c>
      <c r="I59" s="383">
        <f t="shared" si="2"/>
        <v>3.674034</v>
      </c>
      <c r="J59" s="386">
        <f t="shared" si="3"/>
        <v>1.269635873</v>
      </c>
      <c r="K59" s="383">
        <v>0.101059212</v>
      </c>
      <c r="L59" s="386">
        <f t="shared" si="63"/>
        <v>0.9172862576</v>
      </c>
      <c r="M59" s="383">
        <v>0.238409446</v>
      </c>
      <c r="N59" s="386">
        <f t="shared" si="5"/>
        <v>-0.4545542727</v>
      </c>
      <c r="O59" s="383">
        <v>0.9456188622182005</v>
      </c>
      <c r="P59" s="387">
        <v>0.0</v>
      </c>
      <c r="Q59" s="387">
        <f t="shared" si="6"/>
        <v>-0.2205145505</v>
      </c>
      <c r="R59" s="383">
        <v>2224.10506248676</v>
      </c>
      <c r="S59" s="386">
        <f t="shared" si="7"/>
        <v>0.7752647888</v>
      </c>
      <c r="T59" s="383">
        <v>10.9934335945774</v>
      </c>
      <c r="U59" s="386">
        <f t="shared" si="8"/>
        <v>0.4565060043</v>
      </c>
      <c r="V59" s="383">
        <v>7.37131963567041</v>
      </c>
      <c r="W59" s="386">
        <f t="shared" si="9"/>
        <v>-0.1284688087</v>
      </c>
      <c r="X59" s="383">
        <v>20.8642236814234</v>
      </c>
      <c r="Y59" s="383">
        <f t="shared" si="10"/>
        <v>79.13577632</v>
      </c>
      <c r="Z59" s="386">
        <f t="shared" si="11"/>
        <v>-0.3965890966</v>
      </c>
      <c r="AA59" s="395">
        <f t="shared" si="12"/>
        <v>0.1811317865</v>
      </c>
      <c r="AB59" s="429" t="s">
        <v>201</v>
      </c>
      <c r="AC59" s="429" t="s">
        <v>151</v>
      </c>
      <c r="AD59" s="430">
        <v>4721.0</v>
      </c>
      <c r="AE59" s="431" t="str">
        <f>Leitos!K73</f>
        <v>Sudeste</v>
      </c>
      <c r="AF59" s="383">
        <v>105.909764880322</v>
      </c>
      <c r="AG59" s="392">
        <f t="shared" si="61"/>
        <v>45.68456565</v>
      </c>
      <c r="AH59" s="382">
        <f t="shared" si="13"/>
        <v>45.68456565</v>
      </c>
      <c r="AI59" s="383">
        <v>0.0</v>
      </c>
      <c r="AJ59" s="392">
        <f t="shared" si="14"/>
        <v>0</v>
      </c>
      <c r="AK59" s="382">
        <f t="shared" si="15"/>
        <v>0</v>
      </c>
      <c r="AL59" s="383">
        <v>0.0</v>
      </c>
      <c r="AM59" s="392">
        <f t="shared" si="16"/>
        <v>8.785493393</v>
      </c>
      <c r="AN59" s="382">
        <f t="shared" si="17"/>
        <v>8.785493393</v>
      </c>
      <c r="AO59" s="383">
        <v>233.001482736708</v>
      </c>
      <c r="AP59" s="392">
        <f t="shared" si="18"/>
        <v>137.9322463</v>
      </c>
      <c r="AQ59" s="382">
        <f t="shared" si="19"/>
        <v>137.9322463</v>
      </c>
      <c r="AR59" s="393">
        <f t="shared" si="20"/>
        <v>53.15223503</v>
      </c>
      <c r="AS59" s="383" t="s">
        <v>201</v>
      </c>
      <c r="AT59" s="383" t="s">
        <v>151</v>
      </c>
      <c r="AU59" s="383" t="str">
        <f>RH!I73</f>
        <v>Sudeste</v>
      </c>
      <c r="AV59" s="432">
        <v>1881.0</v>
      </c>
      <c r="AW59" s="383">
        <v>100.0</v>
      </c>
      <c r="AX59" s="382">
        <f t="shared" si="21"/>
        <v>0.5453197569</v>
      </c>
      <c r="AY59" s="383">
        <v>100.0</v>
      </c>
      <c r="AZ59" s="382">
        <f t="shared" si="22"/>
        <v>0.5821825615</v>
      </c>
      <c r="BA59" s="383">
        <v>2.72188095742427</v>
      </c>
      <c r="BB59" s="382">
        <f t="shared" si="23"/>
        <v>1.554667404</v>
      </c>
      <c r="BC59" s="383">
        <v>2.03346748570218</v>
      </c>
      <c r="BD59" s="382">
        <f t="shared" si="24"/>
        <v>0.9075856158</v>
      </c>
      <c r="BE59" s="383">
        <v>1.0</v>
      </c>
      <c r="BF59" s="383">
        <f t="shared" si="25"/>
        <v>0.5316321106</v>
      </c>
      <c r="BG59" s="382">
        <f t="shared" si="26"/>
        <v>-0.6824336906</v>
      </c>
      <c r="BH59" s="395">
        <f t="shared" si="27"/>
        <v>0.8377147445</v>
      </c>
      <c r="BI59" s="383" t="s">
        <v>201</v>
      </c>
      <c r="BJ59" s="383" t="s">
        <v>151</v>
      </c>
      <c r="BK59" s="383" t="str">
        <f>Equip.!J76</f>
        <v>Sudeste</v>
      </c>
      <c r="BL59" s="432">
        <v>4721.0</v>
      </c>
      <c r="BM59" s="392">
        <v>1.0</v>
      </c>
      <c r="BN59" s="396">
        <f t="shared" si="28"/>
        <v>21.18195298</v>
      </c>
      <c r="BO59" s="397">
        <f t="shared" si="29"/>
        <v>6.149845375</v>
      </c>
      <c r="BP59" s="398">
        <f t="shared" si="30"/>
        <v>0.5189536766</v>
      </c>
      <c r="BQ59" s="396">
        <v>0.0</v>
      </c>
      <c r="BR59" s="396">
        <f t="shared" si="31"/>
        <v>0</v>
      </c>
      <c r="BS59" s="397">
        <f t="shared" si="32"/>
        <v>0.8785493393</v>
      </c>
      <c r="BT59" s="398">
        <f t="shared" si="33"/>
        <v>-1.060457025</v>
      </c>
      <c r="BU59" s="396">
        <v>0.0</v>
      </c>
      <c r="BV59" s="396">
        <f t="shared" si="34"/>
        <v>0</v>
      </c>
      <c r="BW59" s="397">
        <f t="shared" si="35"/>
        <v>1.757098679</v>
      </c>
      <c r="BX59" s="398">
        <f t="shared" si="36"/>
        <v>-0.7607999167</v>
      </c>
      <c r="BY59" s="396">
        <v>0.0</v>
      </c>
      <c r="BZ59" s="396">
        <f t="shared" si="37"/>
        <v>0</v>
      </c>
      <c r="CA59" s="397">
        <f t="shared" si="38"/>
        <v>4.392746697</v>
      </c>
      <c r="CB59" s="398">
        <f t="shared" si="39"/>
        <v>-0.09701432606</v>
      </c>
      <c r="CC59" s="400">
        <v>0.0</v>
      </c>
      <c r="CD59" s="396">
        <f t="shared" si="40"/>
        <v>0</v>
      </c>
      <c r="CE59" s="397">
        <f t="shared" si="41"/>
        <v>0.8785493393</v>
      </c>
      <c r="CF59" s="398">
        <f t="shared" si="42"/>
        <v>-1.060457025</v>
      </c>
      <c r="CG59" s="392">
        <v>0.0</v>
      </c>
      <c r="CH59" s="396">
        <f t="shared" si="43"/>
        <v>0</v>
      </c>
      <c r="CI59" s="397">
        <f t="shared" si="44"/>
        <v>7.028394715</v>
      </c>
      <c r="CJ59" s="398">
        <f t="shared" si="45"/>
        <v>1.859108859</v>
      </c>
      <c r="CK59" s="392">
        <v>0.0</v>
      </c>
      <c r="CL59" s="396">
        <f t="shared" si="46"/>
        <v>0</v>
      </c>
      <c r="CM59" s="397">
        <f t="shared" si="47"/>
        <v>8.785493393</v>
      </c>
      <c r="CN59" s="398">
        <f t="shared" si="48"/>
        <v>1.590043469</v>
      </c>
      <c r="CO59" s="392">
        <v>2.0</v>
      </c>
      <c r="CP59" s="433">
        <f t="shared" si="49"/>
        <v>42.36390595</v>
      </c>
      <c r="CQ59" s="397">
        <f t="shared" si="50"/>
        <v>35.14197357</v>
      </c>
      <c r="CR59" s="398">
        <f t="shared" si="51"/>
        <v>-0.4269991234</v>
      </c>
      <c r="CS59" s="404">
        <f t="shared" si="52"/>
        <v>0.2647274903</v>
      </c>
      <c r="CT59" s="396">
        <v>7.936508</v>
      </c>
      <c r="CU59" s="396">
        <v>78.6423841</v>
      </c>
      <c r="CV59" s="405">
        <f t="shared" si="53"/>
        <v>43.28944605</v>
      </c>
      <c r="CW59" s="383" t="s">
        <v>201</v>
      </c>
      <c r="CX59" s="383" t="s">
        <v>151</v>
      </c>
      <c r="CY59" s="220" t="s">
        <v>152</v>
      </c>
      <c r="CZ59" s="432">
        <v>4721.0</v>
      </c>
      <c r="DA59" s="392">
        <v>21.181952976064395</v>
      </c>
      <c r="DB59" s="398">
        <f t="shared" si="54"/>
        <v>-0.6974322057</v>
      </c>
      <c r="DC59" s="396">
        <v>120.1187789</v>
      </c>
      <c r="DD59" s="398">
        <f t="shared" si="55"/>
        <v>-0.4854001743</v>
      </c>
      <c r="DE59" s="400">
        <v>83.70407103</v>
      </c>
      <c r="DF59" s="398">
        <f t="shared" si="56"/>
        <v>-0.6036651171</v>
      </c>
      <c r="DG59" s="459">
        <f t="shared" si="57"/>
        <v>-0.6209824257</v>
      </c>
      <c r="DH59" s="400">
        <v>1606.2</v>
      </c>
      <c r="DI59" s="398">
        <f t="shared" si="58"/>
        <v>0.4954864949</v>
      </c>
      <c r="DJ59" s="411">
        <f t="shared" si="59"/>
        <v>0.4954864949</v>
      </c>
    </row>
    <row r="60">
      <c r="A60" s="428" t="s">
        <v>202</v>
      </c>
      <c r="B60" s="383" t="s">
        <v>136</v>
      </c>
      <c r="C60" s="383" t="s">
        <v>136</v>
      </c>
      <c r="D60" s="383" t="str">
        <f>Neces.!I74</f>
        <v>Noroeste</v>
      </c>
      <c r="E60" s="383">
        <v>294.600023696136</v>
      </c>
      <c r="F60" s="386">
        <f t="shared" si="1"/>
        <v>-3.020850873</v>
      </c>
      <c r="G60" s="385">
        <f t="shared" si="65"/>
        <v>6168.808627</v>
      </c>
      <c r="H60" s="385">
        <v>5510.0</v>
      </c>
      <c r="I60" s="383">
        <f t="shared" si="2"/>
        <v>3.741151599</v>
      </c>
      <c r="J60" s="386">
        <f t="shared" si="3"/>
        <v>1.110617185</v>
      </c>
      <c r="K60" s="383">
        <v>0.078015398</v>
      </c>
      <c r="L60" s="386">
        <f t="shared" si="63"/>
        <v>-0.4447306037</v>
      </c>
      <c r="M60" s="383">
        <v>0.244995723</v>
      </c>
      <c r="N60" s="386">
        <f t="shared" si="5"/>
        <v>-0.1737206259</v>
      </c>
      <c r="O60" s="383">
        <v>0.9456188622182005</v>
      </c>
      <c r="P60" s="387">
        <v>0.0</v>
      </c>
      <c r="Q60" s="387">
        <f t="shared" si="6"/>
        <v>-0.2205145505</v>
      </c>
      <c r="R60" s="383">
        <v>508.166969147005</v>
      </c>
      <c r="S60" s="386">
        <f t="shared" si="7"/>
        <v>-1.423140079</v>
      </c>
      <c r="T60" s="383">
        <v>7.78584392014519</v>
      </c>
      <c r="U60" s="386">
        <f t="shared" si="8"/>
        <v>-0.9584823817</v>
      </c>
      <c r="V60" s="383">
        <v>8.25771324863884</v>
      </c>
      <c r="W60" s="386">
        <f t="shared" si="9"/>
        <v>0.7443438298</v>
      </c>
      <c r="X60" s="383">
        <v>1.17967332123412</v>
      </c>
      <c r="Y60" s="383">
        <f t="shared" si="10"/>
        <v>98.82032668</v>
      </c>
      <c r="Z60" s="386">
        <f t="shared" si="11"/>
        <v>1.642520238</v>
      </c>
      <c r="AA60" s="395">
        <f t="shared" si="12"/>
        <v>-0.5878254008</v>
      </c>
      <c r="AB60" s="429" t="s">
        <v>202</v>
      </c>
      <c r="AC60" s="429" t="s">
        <v>136</v>
      </c>
      <c r="AD60" s="430">
        <v>5510.0</v>
      </c>
      <c r="AE60" s="431" t="str">
        <f>Leitos!K74</f>
        <v>Noroeste</v>
      </c>
      <c r="AF60" s="383">
        <v>0.0</v>
      </c>
      <c r="AG60" s="392">
        <f t="shared" si="61"/>
        <v>75.9826361</v>
      </c>
      <c r="AH60" s="382">
        <f t="shared" si="13"/>
        <v>75.9826361</v>
      </c>
      <c r="AI60" s="383">
        <v>0.0</v>
      </c>
      <c r="AJ60" s="392">
        <f t="shared" si="14"/>
        <v>0</v>
      </c>
      <c r="AK60" s="382">
        <f t="shared" si="15"/>
        <v>0</v>
      </c>
      <c r="AL60" s="383">
        <v>0.0</v>
      </c>
      <c r="AM60" s="392">
        <f t="shared" si="16"/>
        <v>12.45616985</v>
      </c>
      <c r="AN60" s="382">
        <f t="shared" si="17"/>
        <v>12.45616985</v>
      </c>
      <c r="AO60" s="383">
        <v>0.0</v>
      </c>
      <c r="AP60" s="392">
        <f t="shared" si="18"/>
        <v>186.2197393</v>
      </c>
      <c r="AQ60" s="382">
        <f t="shared" si="19"/>
        <v>186.2197393</v>
      </c>
      <c r="AR60" s="393">
        <f t="shared" si="20"/>
        <v>74.79929996</v>
      </c>
      <c r="AS60" s="383" t="s">
        <v>202</v>
      </c>
      <c r="AT60" s="383" t="s">
        <v>136</v>
      </c>
      <c r="AU60" s="383" t="str">
        <f>RH!I74</f>
        <v>Noroeste</v>
      </c>
      <c r="AV60" s="432">
        <v>2106.0</v>
      </c>
      <c r="AW60" s="383">
        <v>83.4845735027223</v>
      </c>
      <c r="AX60" s="382">
        <f t="shared" si="21"/>
        <v>-1.208577903</v>
      </c>
      <c r="AY60" s="383">
        <v>62.6134301270417</v>
      </c>
      <c r="AZ60" s="382">
        <f t="shared" si="22"/>
        <v>-2.334355245</v>
      </c>
      <c r="BA60" s="383">
        <v>1.95099818511797</v>
      </c>
      <c r="BB60" s="382">
        <f t="shared" si="23"/>
        <v>0.5351395447</v>
      </c>
      <c r="BC60" s="383">
        <v>1.34301270417423</v>
      </c>
      <c r="BD60" s="382">
        <f t="shared" si="24"/>
        <v>-0.2211567811</v>
      </c>
      <c r="BE60" s="383">
        <v>7.0</v>
      </c>
      <c r="BF60" s="383">
        <f t="shared" si="25"/>
        <v>3.323836657</v>
      </c>
      <c r="BG60" s="382">
        <f t="shared" si="26"/>
        <v>2.162108806</v>
      </c>
      <c r="BH60" s="395">
        <f t="shared" si="27"/>
        <v>-0.1647453953</v>
      </c>
      <c r="BI60" s="383" t="s">
        <v>202</v>
      </c>
      <c r="BJ60" s="383" t="s">
        <v>136</v>
      </c>
      <c r="BK60" s="383" t="str">
        <f>Equip.!J77</f>
        <v>Noroeste</v>
      </c>
      <c r="BL60" s="432">
        <v>5510.0</v>
      </c>
      <c r="BM60" s="392">
        <v>1.0</v>
      </c>
      <c r="BN60" s="396">
        <f t="shared" si="28"/>
        <v>18.14882033</v>
      </c>
      <c r="BO60" s="397">
        <f t="shared" si="29"/>
        <v>6.850893419</v>
      </c>
      <c r="BP60" s="398">
        <f t="shared" si="30"/>
        <v>1.684090425</v>
      </c>
      <c r="BQ60" s="396">
        <v>0.0</v>
      </c>
      <c r="BR60" s="396">
        <f t="shared" si="31"/>
        <v>0</v>
      </c>
      <c r="BS60" s="397">
        <f t="shared" si="32"/>
        <v>1.868425478</v>
      </c>
      <c r="BT60" s="398">
        <f t="shared" si="33"/>
        <v>0.4234635358</v>
      </c>
      <c r="BU60" s="396">
        <v>0.0</v>
      </c>
      <c r="BV60" s="396">
        <f t="shared" si="34"/>
        <v>0</v>
      </c>
      <c r="BW60" s="397">
        <f t="shared" si="35"/>
        <v>3.114042463</v>
      </c>
      <c r="BX60" s="398">
        <f t="shared" si="36"/>
        <v>0.04530239298</v>
      </c>
      <c r="BY60" s="396">
        <v>0.0</v>
      </c>
      <c r="BZ60" s="396">
        <f t="shared" si="37"/>
        <v>0</v>
      </c>
      <c r="CA60" s="397">
        <f t="shared" si="38"/>
        <v>8.719318897</v>
      </c>
      <c r="CB60" s="398">
        <f t="shared" si="39"/>
        <v>1.372966704</v>
      </c>
      <c r="CC60" s="400">
        <v>0.0</v>
      </c>
      <c r="CD60" s="396">
        <f t="shared" si="40"/>
        <v>0</v>
      </c>
      <c r="CE60" s="397">
        <f t="shared" si="41"/>
        <v>1.868425478</v>
      </c>
      <c r="CF60" s="398">
        <f t="shared" si="42"/>
        <v>0.4234635358</v>
      </c>
      <c r="CG60" s="392">
        <v>2.0</v>
      </c>
      <c r="CH60" s="396">
        <f t="shared" si="43"/>
        <v>36.29764065</v>
      </c>
      <c r="CI60" s="397">
        <f t="shared" si="44"/>
        <v>7.473701911</v>
      </c>
      <c r="CJ60" s="398">
        <f t="shared" si="45"/>
        <v>2.067243</v>
      </c>
      <c r="CK60" s="392">
        <v>0.0</v>
      </c>
      <c r="CL60" s="396">
        <f t="shared" si="46"/>
        <v>0</v>
      </c>
      <c r="CM60" s="397">
        <f t="shared" si="47"/>
        <v>4.359659448</v>
      </c>
      <c r="CN60" s="398">
        <f t="shared" si="48"/>
        <v>-0.06937962724</v>
      </c>
      <c r="CO60" s="392">
        <v>2.0</v>
      </c>
      <c r="CP60" s="433">
        <f t="shared" si="49"/>
        <v>36.29764065</v>
      </c>
      <c r="CQ60" s="397">
        <f t="shared" si="50"/>
        <v>39.85974353</v>
      </c>
      <c r="CR60" s="398">
        <f t="shared" si="51"/>
        <v>0.01357225048</v>
      </c>
      <c r="CS60" s="404">
        <f t="shared" si="52"/>
        <v>0.7672157455</v>
      </c>
      <c r="CT60" s="396">
        <v>5.191489</v>
      </c>
      <c r="CU60" s="396">
        <v>54.4871795</v>
      </c>
      <c r="CV60" s="405">
        <f t="shared" si="53"/>
        <v>29.83933425</v>
      </c>
      <c r="CW60" s="383" t="s">
        <v>202</v>
      </c>
      <c r="CX60" s="383" t="s">
        <v>136</v>
      </c>
      <c r="CY60" s="220" t="s">
        <v>149</v>
      </c>
      <c r="CZ60" s="432">
        <v>5510.0</v>
      </c>
      <c r="DA60" s="392">
        <v>36.29764065335753</v>
      </c>
      <c r="DB60" s="398">
        <f t="shared" si="54"/>
        <v>-0.1294813226</v>
      </c>
      <c r="DC60" s="396">
        <v>220.2914507</v>
      </c>
      <c r="DD60" s="398">
        <f t="shared" si="55"/>
        <v>0.6201147381</v>
      </c>
      <c r="DE60" s="400">
        <v>220.2914507</v>
      </c>
      <c r="DF60" s="398">
        <f t="shared" si="56"/>
        <v>0.9260037122</v>
      </c>
      <c r="DG60" s="484">
        <f t="shared" si="57"/>
        <v>0.3217889512</v>
      </c>
      <c r="DH60" s="400">
        <v>2540.11</v>
      </c>
      <c r="DI60" s="398">
        <f t="shared" si="58"/>
        <v>1.971923348</v>
      </c>
      <c r="DJ60" s="411">
        <f t="shared" si="59"/>
        <v>1.971923348</v>
      </c>
    </row>
    <row r="61">
      <c r="A61" s="428" t="s">
        <v>159</v>
      </c>
      <c r="B61" s="383" t="s">
        <v>159</v>
      </c>
      <c r="C61" s="383" t="s">
        <v>134</v>
      </c>
      <c r="D61" s="383" t="str">
        <f>Neces.!I75</f>
        <v>Noroeste</v>
      </c>
      <c r="E61" s="383">
        <v>645.93002221073</v>
      </c>
      <c r="F61" s="386">
        <f t="shared" si="1"/>
        <v>0.2431193934</v>
      </c>
      <c r="G61" s="385">
        <v>41751.0</v>
      </c>
      <c r="H61" s="385">
        <v>40957.0</v>
      </c>
      <c r="I61" s="383">
        <f t="shared" si="2"/>
        <v>4.612328138</v>
      </c>
      <c r="J61" s="386">
        <f t="shared" si="3"/>
        <v>-0.9534219555</v>
      </c>
      <c r="K61" s="383">
        <v>0.08837327</v>
      </c>
      <c r="L61" s="386">
        <f t="shared" si="63"/>
        <v>0.1674769202</v>
      </c>
      <c r="M61" s="383">
        <v>0.247366969</v>
      </c>
      <c r="N61" s="386">
        <f t="shared" si="5"/>
        <v>-0.07261257024</v>
      </c>
      <c r="O61" s="387">
        <v>0.16013363756797183</v>
      </c>
      <c r="P61" s="387">
        <v>0.7854852246502286</v>
      </c>
      <c r="Q61" s="387">
        <f t="shared" si="6"/>
        <v>0.9099114543</v>
      </c>
      <c r="R61" s="383">
        <v>2243.81668579242</v>
      </c>
      <c r="S61" s="386">
        <f t="shared" si="7"/>
        <v>0.8005186885</v>
      </c>
      <c r="T61" s="383">
        <v>12.7621651976463</v>
      </c>
      <c r="U61" s="386">
        <f t="shared" si="8"/>
        <v>1.236760005</v>
      </c>
      <c r="V61" s="383">
        <v>6.26022413751007</v>
      </c>
      <c r="W61" s="386">
        <f t="shared" si="9"/>
        <v>-1.222540539</v>
      </c>
      <c r="X61" s="383">
        <v>23.9690407012232</v>
      </c>
      <c r="Y61" s="383">
        <f t="shared" si="10"/>
        <v>76.0309593</v>
      </c>
      <c r="Z61" s="386">
        <f t="shared" si="11"/>
        <v>-0.7182150038</v>
      </c>
      <c r="AA61" s="395">
        <f t="shared" si="12"/>
        <v>0.1536917508</v>
      </c>
      <c r="AB61" s="429" t="s">
        <v>159</v>
      </c>
      <c r="AC61" s="429" t="s">
        <v>159</v>
      </c>
      <c r="AD61" s="430">
        <v>40957.0</v>
      </c>
      <c r="AE61" s="431" t="str">
        <f>Leitos!K75</f>
        <v>Noroeste</v>
      </c>
      <c r="AF61" s="383">
        <v>129.404009082696</v>
      </c>
      <c r="AG61" s="392">
        <f t="shared" si="61"/>
        <v>75.9826361</v>
      </c>
      <c r="AH61" s="382">
        <f t="shared" si="13"/>
        <v>75.9826361</v>
      </c>
      <c r="AI61" s="383">
        <v>0.0</v>
      </c>
      <c r="AJ61" s="392">
        <f t="shared" si="14"/>
        <v>0</v>
      </c>
      <c r="AK61" s="382">
        <f t="shared" si="15"/>
        <v>0</v>
      </c>
      <c r="AL61" s="383">
        <v>24.4158507703201</v>
      </c>
      <c r="AM61" s="392">
        <f t="shared" si="16"/>
        <v>12.45616985</v>
      </c>
      <c r="AN61" s="382">
        <f t="shared" si="17"/>
        <v>12.45616985</v>
      </c>
      <c r="AO61" s="383">
        <v>258.808018165393</v>
      </c>
      <c r="AP61" s="392">
        <f t="shared" si="18"/>
        <v>186.2197393</v>
      </c>
      <c r="AQ61" s="382">
        <f t="shared" si="19"/>
        <v>186.2197393</v>
      </c>
      <c r="AR61" s="393">
        <f t="shared" si="20"/>
        <v>74.79929996</v>
      </c>
      <c r="AS61" s="383" t="s">
        <v>159</v>
      </c>
      <c r="AT61" s="383" t="s">
        <v>159</v>
      </c>
      <c r="AU61" s="383" t="str">
        <f>RH!I75</f>
        <v>Noroeste</v>
      </c>
      <c r="AV61" s="432">
        <v>26595.0</v>
      </c>
      <c r="AW61" s="383">
        <v>100.0</v>
      </c>
      <c r="AX61" s="382">
        <f t="shared" si="21"/>
        <v>0.5453197569</v>
      </c>
      <c r="AY61" s="383">
        <v>100.0</v>
      </c>
      <c r="AZ61" s="382">
        <f t="shared" si="22"/>
        <v>0.5821825615</v>
      </c>
      <c r="BA61" s="383">
        <v>1.54430256122275</v>
      </c>
      <c r="BB61" s="382">
        <f t="shared" si="23"/>
        <v>-0.002734090213</v>
      </c>
      <c r="BC61" s="383">
        <v>2.44158507703201</v>
      </c>
      <c r="BD61" s="382">
        <f t="shared" si="24"/>
        <v>1.574768523</v>
      </c>
      <c r="BE61" s="383">
        <v>34.0</v>
      </c>
      <c r="BF61" s="383">
        <f t="shared" si="25"/>
        <v>1.278435796</v>
      </c>
      <c r="BG61" s="382">
        <f t="shared" si="26"/>
        <v>0.07836831556</v>
      </c>
      <c r="BH61" s="395">
        <f t="shared" si="27"/>
        <v>0.6467293688</v>
      </c>
      <c r="BI61" s="383" t="s">
        <v>159</v>
      </c>
      <c r="BJ61" s="383" t="s">
        <v>159</v>
      </c>
      <c r="BK61" s="383" t="str">
        <f>Equip.!J78</f>
        <v>Noroeste</v>
      </c>
      <c r="BL61" s="432">
        <v>40957.0</v>
      </c>
      <c r="BM61" s="392">
        <v>3.0</v>
      </c>
      <c r="BN61" s="396">
        <f t="shared" si="28"/>
        <v>7.324755231</v>
      </c>
      <c r="BO61" s="397">
        <f t="shared" si="29"/>
        <v>6.850893419</v>
      </c>
      <c r="BP61" s="398">
        <f t="shared" si="30"/>
        <v>1.684090425</v>
      </c>
      <c r="BQ61" s="396">
        <v>0.0</v>
      </c>
      <c r="BR61" s="396">
        <f t="shared" si="31"/>
        <v>0</v>
      </c>
      <c r="BS61" s="397">
        <f t="shared" si="32"/>
        <v>1.868425478</v>
      </c>
      <c r="BT61" s="398">
        <f t="shared" si="33"/>
        <v>0.4234635358</v>
      </c>
      <c r="BU61" s="396">
        <v>1.0</v>
      </c>
      <c r="BV61" s="396">
        <f t="shared" si="34"/>
        <v>2.441585077</v>
      </c>
      <c r="BW61" s="397">
        <f t="shared" si="35"/>
        <v>3.114042463</v>
      </c>
      <c r="BX61" s="398">
        <f t="shared" si="36"/>
        <v>0.04530239298</v>
      </c>
      <c r="BY61" s="396">
        <v>6.0</v>
      </c>
      <c r="BZ61" s="396">
        <f t="shared" si="37"/>
        <v>14.64951046</v>
      </c>
      <c r="CA61" s="397">
        <f t="shared" si="38"/>
        <v>8.719318897</v>
      </c>
      <c r="CB61" s="398">
        <f t="shared" si="39"/>
        <v>1.372966704</v>
      </c>
      <c r="CC61" s="400">
        <v>0.0</v>
      </c>
      <c r="CD61" s="396">
        <f t="shared" si="40"/>
        <v>0</v>
      </c>
      <c r="CE61" s="397">
        <f t="shared" si="41"/>
        <v>1.868425478</v>
      </c>
      <c r="CF61" s="398">
        <f t="shared" si="42"/>
        <v>0.4234635358</v>
      </c>
      <c r="CG61" s="392">
        <v>6.0</v>
      </c>
      <c r="CH61" s="396">
        <f t="shared" si="43"/>
        <v>14.64951046</v>
      </c>
      <c r="CI61" s="397">
        <f t="shared" si="44"/>
        <v>7.473701911</v>
      </c>
      <c r="CJ61" s="398">
        <f t="shared" si="45"/>
        <v>2.067243</v>
      </c>
      <c r="CK61" s="392">
        <v>3.0</v>
      </c>
      <c r="CL61" s="396">
        <f t="shared" si="46"/>
        <v>7.324755231</v>
      </c>
      <c r="CM61" s="397">
        <f t="shared" si="47"/>
        <v>4.359659448</v>
      </c>
      <c r="CN61" s="398">
        <f t="shared" si="48"/>
        <v>-0.06937962724</v>
      </c>
      <c r="CO61" s="392">
        <v>12.0</v>
      </c>
      <c r="CP61" s="433">
        <f t="shared" si="49"/>
        <v>29.29902092</v>
      </c>
      <c r="CQ61" s="397">
        <f t="shared" si="50"/>
        <v>39.85974353</v>
      </c>
      <c r="CR61" s="398">
        <f t="shared" si="51"/>
        <v>0.01357225048</v>
      </c>
      <c r="CS61" s="404">
        <f t="shared" si="52"/>
        <v>0.7672157455</v>
      </c>
      <c r="CT61" s="396">
        <v>5.191489</v>
      </c>
      <c r="CU61" s="396">
        <v>54.4871795</v>
      </c>
      <c r="CV61" s="405">
        <f t="shared" si="53"/>
        <v>29.83933425</v>
      </c>
      <c r="CW61" s="383" t="s">
        <v>159</v>
      </c>
      <c r="CX61" s="383" t="s">
        <v>159</v>
      </c>
      <c r="CY61" s="220" t="s">
        <v>149</v>
      </c>
      <c r="CZ61" s="432">
        <v>40957.0</v>
      </c>
      <c r="DA61" s="392">
        <v>36.62377615548014</v>
      </c>
      <c r="DB61" s="398">
        <f t="shared" si="54"/>
        <v>-0.117227236</v>
      </c>
      <c r="DC61" s="396">
        <v>132.1290133</v>
      </c>
      <c r="DD61" s="398">
        <f t="shared" si="55"/>
        <v>-0.3528541117</v>
      </c>
      <c r="DE61" s="400">
        <v>95.2463512</v>
      </c>
      <c r="DF61" s="398">
        <f t="shared" si="56"/>
        <v>-0.4744008597</v>
      </c>
      <c r="DG61" s="485">
        <f t="shared" si="57"/>
        <v>-0.2654273609</v>
      </c>
      <c r="DH61" s="400">
        <v>754.56</v>
      </c>
      <c r="DI61" s="398">
        <f t="shared" si="58"/>
        <v>-0.8508880825</v>
      </c>
      <c r="DJ61" s="411">
        <f t="shared" si="59"/>
        <v>-0.8508880825</v>
      </c>
    </row>
    <row r="62">
      <c r="A62" s="428" t="s">
        <v>203</v>
      </c>
      <c r="B62" s="383" t="s">
        <v>145</v>
      </c>
      <c r="C62" s="383" t="s">
        <v>148</v>
      </c>
      <c r="D62" s="383" t="str">
        <f>Neces.!I76</f>
        <v>Sul Fronteira</v>
      </c>
      <c r="E62" s="383">
        <v>731.666252383593</v>
      </c>
      <c r="F62" s="386">
        <f t="shared" si="1"/>
        <v>1.039636933</v>
      </c>
      <c r="G62" s="385">
        <f t="shared" ref="G62:G72" si="66">H62*(1+$I$82)^12</f>
        <v>14465.91221</v>
      </c>
      <c r="H62" s="385">
        <v>12921.0</v>
      </c>
      <c r="I62" s="383">
        <f t="shared" si="2"/>
        <v>4.111296126</v>
      </c>
      <c r="J62" s="386">
        <f t="shared" si="3"/>
        <v>0.2336505103</v>
      </c>
      <c r="K62" s="383">
        <v>0.077991665</v>
      </c>
      <c r="L62" s="386">
        <f t="shared" si="63"/>
        <v>-0.4461333552</v>
      </c>
      <c r="M62" s="383">
        <v>0.244989085</v>
      </c>
      <c r="N62" s="386">
        <f t="shared" si="5"/>
        <v>-0.174003665</v>
      </c>
      <c r="O62" s="383">
        <v>0.9456188622182005</v>
      </c>
      <c r="P62" s="387">
        <v>0.0</v>
      </c>
      <c r="Q62" s="387">
        <f t="shared" si="6"/>
        <v>-0.2205145505</v>
      </c>
      <c r="R62" s="383">
        <v>1679.4365761164</v>
      </c>
      <c r="S62" s="386">
        <f t="shared" si="7"/>
        <v>0.07745298764</v>
      </c>
      <c r="T62" s="383">
        <v>6.61713489667982</v>
      </c>
      <c r="U62" s="386">
        <f t="shared" si="8"/>
        <v>-1.474043866</v>
      </c>
      <c r="V62" s="383">
        <v>11.5703118953641</v>
      </c>
      <c r="W62" s="386">
        <f t="shared" si="9"/>
        <v>4.006188142</v>
      </c>
      <c r="X62" s="383">
        <v>5.00735237210742</v>
      </c>
      <c r="Y62" s="383">
        <f t="shared" si="10"/>
        <v>94.99264763</v>
      </c>
      <c r="Z62" s="386">
        <f t="shared" si="11"/>
        <v>1.246013539</v>
      </c>
      <c r="AA62" s="395">
        <f t="shared" si="12"/>
        <v>0.384129692</v>
      </c>
      <c r="AB62" s="429" t="s">
        <v>203</v>
      </c>
      <c r="AC62" s="429" t="s">
        <v>145</v>
      </c>
      <c r="AD62" s="430">
        <v>12921.0</v>
      </c>
      <c r="AE62" s="431" t="str">
        <f>Leitos!K76</f>
        <v>Sul Fronteira</v>
      </c>
      <c r="AF62" s="383">
        <v>0.0</v>
      </c>
      <c r="AG62" s="392">
        <f t="shared" si="61"/>
        <v>35.80651132</v>
      </c>
      <c r="AH62" s="382">
        <f t="shared" si="13"/>
        <v>35.80651132</v>
      </c>
      <c r="AI62" s="383">
        <v>0.0</v>
      </c>
      <c r="AJ62" s="392">
        <f t="shared" si="14"/>
        <v>0</v>
      </c>
      <c r="AK62" s="382">
        <f t="shared" si="15"/>
        <v>0</v>
      </c>
      <c r="AL62" s="383">
        <v>0.0</v>
      </c>
      <c r="AM62" s="392">
        <f t="shared" si="16"/>
        <v>6.068900224</v>
      </c>
      <c r="AN62" s="382">
        <f t="shared" si="17"/>
        <v>6.068900224</v>
      </c>
      <c r="AO62" s="383">
        <v>85.1327296648866</v>
      </c>
      <c r="AP62" s="392">
        <f t="shared" si="18"/>
        <v>134.729585</v>
      </c>
      <c r="AQ62" s="382">
        <f t="shared" si="19"/>
        <v>134.729585</v>
      </c>
      <c r="AR62" s="393">
        <f t="shared" si="20"/>
        <v>49.40084783</v>
      </c>
      <c r="AS62" s="383" t="s">
        <v>203</v>
      </c>
      <c r="AT62" s="383" t="s">
        <v>145</v>
      </c>
      <c r="AU62" s="383" t="str">
        <f>RH!I76</f>
        <v>Sul Fronteira</v>
      </c>
      <c r="AV62" s="432">
        <v>3170.0</v>
      </c>
      <c r="AW62" s="383">
        <v>97.9026391146196</v>
      </c>
      <c r="AX62" s="382">
        <f t="shared" si="21"/>
        <v>0.3225851911</v>
      </c>
      <c r="AY62" s="383">
        <v>80.1021592755979</v>
      </c>
      <c r="AZ62" s="382">
        <f t="shared" si="22"/>
        <v>-0.9700541088</v>
      </c>
      <c r="BA62" s="383">
        <v>0.799086757990867</v>
      </c>
      <c r="BB62" s="382">
        <f t="shared" si="23"/>
        <v>-0.9883162046</v>
      </c>
      <c r="BC62" s="383">
        <v>0.909372339602198</v>
      </c>
      <c r="BD62" s="382">
        <f t="shared" si="24"/>
        <v>-0.9300638343</v>
      </c>
      <c r="BE62" s="383">
        <v>6.0</v>
      </c>
      <c r="BF62" s="383">
        <f t="shared" si="25"/>
        <v>1.892744479</v>
      </c>
      <c r="BG62" s="382">
        <f t="shared" si="26"/>
        <v>0.7041917918</v>
      </c>
      <c r="BH62" s="395">
        <f t="shared" si="27"/>
        <v>-0.5375832051</v>
      </c>
      <c r="BI62" s="383" t="s">
        <v>203</v>
      </c>
      <c r="BJ62" s="383" t="s">
        <v>145</v>
      </c>
      <c r="BK62" s="383" t="str">
        <f>Equip.!J79</f>
        <v>Sul Fronteira</v>
      </c>
      <c r="BL62" s="432">
        <v>12921.0</v>
      </c>
      <c r="BM62" s="392">
        <v>1.0</v>
      </c>
      <c r="BN62" s="396">
        <f t="shared" si="28"/>
        <v>7.73933906</v>
      </c>
      <c r="BO62" s="397">
        <f t="shared" si="29"/>
        <v>6.068900224</v>
      </c>
      <c r="BP62" s="398">
        <f t="shared" si="30"/>
        <v>0.3844234244</v>
      </c>
      <c r="BQ62" s="396">
        <v>0.0</v>
      </c>
      <c r="BR62" s="396">
        <f t="shared" si="31"/>
        <v>0</v>
      </c>
      <c r="BS62" s="397">
        <f t="shared" si="32"/>
        <v>1.820670067</v>
      </c>
      <c r="BT62" s="398">
        <f t="shared" si="33"/>
        <v>0.3518735329</v>
      </c>
      <c r="BU62" s="396">
        <v>0.0</v>
      </c>
      <c r="BV62" s="396">
        <f t="shared" si="34"/>
        <v>0</v>
      </c>
      <c r="BW62" s="397">
        <f t="shared" si="35"/>
        <v>3.034450112</v>
      </c>
      <c r="BX62" s="398">
        <f t="shared" si="36"/>
        <v>-0.001980021135</v>
      </c>
      <c r="BY62" s="396">
        <v>0.0</v>
      </c>
      <c r="BZ62" s="396">
        <f t="shared" si="37"/>
        <v>0</v>
      </c>
      <c r="CA62" s="397">
        <f t="shared" si="38"/>
        <v>2.42756009</v>
      </c>
      <c r="CB62" s="398">
        <f t="shared" si="39"/>
        <v>-0.7646992506</v>
      </c>
      <c r="CC62" s="400">
        <v>0.0</v>
      </c>
      <c r="CD62" s="396">
        <f t="shared" si="40"/>
        <v>0</v>
      </c>
      <c r="CE62" s="397">
        <f t="shared" si="41"/>
        <v>1.820670067</v>
      </c>
      <c r="CF62" s="398">
        <f t="shared" si="42"/>
        <v>0.3518735329</v>
      </c>
      <c r="CG62" s="392">
        <v>0.0</v>
      </c>
      <c r="CH62" s="396">
        <f t="shared" si="43"/>
        <v>0</v>
      </c>
      <c r="CI62" s="397">
        <f t="shared" si="44"/>
        <v>1.213780045</v>
      </c>
      <c r="CJ62" s="398">
        <f t="shared" si="45"/>
        <v>-0.8586101398</v>
      </c>
      <c r="CK62" s="392">
        <v>0.0</v>
      </c>
      <c r="CL62" s="396">
        <f t="shared" si="46"/>
        <v>0</v>
      </c>
      <c r="CM62" s="397">
        <f t="shared" si="47"/>
        <v>1.213780045</v>
      </c>
      <c r="CN62" s="398">
        <f t="shared" si="48"/>
        <v>-1.248896303</v>
      </c>
      <c r="CO62" s="392">
        <v>6.0</v>
      </c>
      <c r="CP62" s="433">
        <f t="shared" si="49"/>
        <v>46.43603436</v>
      </c>
      <c r="CQ62" s="397">
        <f t="shared" si="50"/>
        <v>43.69608161</v>
      </c>
      <c r="CR62" s="398">
        <f t="shared" si="51"/>
        <v>0.371830656</v>
      </c>
      <c r="CS62" s="404">
        <f t="shared" si="52"/>
        <v>-0.264007006</v>
      </c>
      <c r="CT62" s="396">
        <v>2.917772</v>
      </c>
      <c r="CU62" s="396">
        <v>74.1805635</v>
      </c>
      <c r="CV62" s="405">
        <f t="shared" si="53"/>
        <v>38.54916775</v>
      </c>
      <c r="CW62" s="383" t="s">
        <v>203</v>
      </c>
      <c r="CX62" s="383" t="s">
        <v>145</v>
      </c>
      <c r="CY62" s="220" t="s">
        <v>146</v>
      </c>
      <c r="CZ62" s="432">
        <v>12921.0</v>
      </c>
      <c r="DA62" s="392">
        <v>30.957356241776953</v>
      </c>
      <c r="DB62" s="398">
        <f t="shared" si="54"/>
        <v>-0.3301350615</v>
      </c>
      <c r="DC62" s="396">
        <v>181.3442941</v>
      </c>
      <c r="DD62" s="398">
        <f t="shared" si="55"/>
        <v>0.1902902995</v>
      </c>
      <c r="DE62" s="400">
        <v>168.7422523</v>
      </c>
      <c r="DF62" s="398">
        <f t="shared" si="56"/>
        <v>0.3486941382</v>
      </c>
      <c r="DG62" s="486">
        <f t="shared" si="57"/>
        <v>-0.03032142129</v>
      </c>
      <c r="DH62" s="400">
        <v>773.89</v>
      </c>
      <c r="DI62" s="398">
        <f t="shared" si="58"/>
        <v>-0.8203289018</v>
      </c>
      <c r="DJ62" s="411">
        <f t="shared" si="59"/>
        <v>-0.8203289018</v>
      </c>
    </row>
    <row r="63">
      <c r="A63" s="428" t="s">
        <v>204</v>
      </c>
      <c r="B63" s="383" t="s">
        <v>140</v>
      </c>
      <c r="C63" s="383" t="s">
        <v>136</v>
      </c>
      <c r="D63" s="383" t="str">
        <f>Neces.!I77</f>
        <v>Norte</v>
      </c>
      <c r="E63" s="383">
        <v>890.414948470372</v>
      </c>
      <c r="F63" s="386">
        <f t="shared" si="1"/>
        <v>2.514464093</v>
      </c>
      <c r="G63" s="385">
        <f t="shared" si="66"/>
        <v>7770.907565</v>
      </c>
      <c r="H63" s="385">
        <v>6941.0</v>
      </c>
      <c r="I63" s="383">
        <f t="shared" si="2"/>
        <v>3.841422044</v>
      </c>
      <c r="J63" s="386">
        <f t="shared" si="3"/>
        <v>0.873050957</v>
      </c>
      <c r="K63" s="383">
        <v>0.075064975</v>
      </c>
      <c r="L63" s="386">
        <f t="shared" si="63"/>
        <v>-0.6191169216</v>
      </c>
      <c r="M63" s="383">
        <v>0.269530653</v>
      </c>
      <c r="N63" s="386">
        <f t="shared" si="5"/>
        <v>0.8724294017</v>
      </c>
      <c r="O63" s="383">
        <v>0.9456188622182005</v>
      </c>
      <c r="P63" s="387">
        <v>0.0</v>
      </c>
      <c r="Q63" s="387">
        <f t="shared" si="6"/>
        <v>-0.2205145505</v>
      </c>
      <c r="R63" s="383">
        <v>1080.53594582913</v>
      </c>
      <c r="S63" s="386">
        <f t="shared" si="7"/>
        <v>-0.6898392974</v>
      </c>
      <c r="T63" s="383">
        <v>12.7647313067281</v>
      </c>
      <c r="U63" s="386">
        <f t="shared" si="8"/>
        <v>1.237892012</v>
      </c>
      <c r="V63" s="383">
        <v>7.03068722086155</v>
      </c>
      <c r="W63" s="386">
        <f t="shared" si="9"/>
        <v>-0.4638821876</v>
      </c>
      <c r="X63" s="383">
        <v>15.4156461604956</v>
      </c>
      <c r="Y63" s="383">
        <f t="shared" si="10"/>
        <v>84.58435384</v>
      </c>
      <c r="Z63" s="386">
        <f t="shared" si="11"/>
        <v>0.1678253848</v>
      </c>
      <c r="AA63" s="395">
        <f t="shared" si="12"/>
        <v>0.5579253521</v>
      </c>
      <c r="AB63" s="429" t="s">
        <v>204</v>
      </c>
      <c r="AC63" s="429" t="s">
        <v>140</v>
      </c>
      <c r="AD63" s="430">
        <v>6941.0</v>
      </c>
      <c r="AE63" s="431" t="str">
        <f>Leitos!K77</f>
        <v>Norte</v>
      </c>
      <c r="AF63" s="383">
        <v>0.0</v>
      </c>
      <c r="AG63" s="392">
        <f t="shared" si="61"/>
        <v>46.58304722</v>
      </c>
      <c r="AH63" s="382">
        <f t="shared" si="13"/>
        <v>46.58304722</v>
      </c>
      <c r="AI63" s="383">
        <v>0.0</v>
      </c>
      <c r="AJ63" s="392">
        <f t="shared" si="14"/>
        <v>0</v>
      </c>
      <c r="AK63" s="382">
        <f t="shared" si="15"/>
        <v>0</v>
      </c>
      <c r="AL63" s="383">
        <v>0.0</v>
      </c>
      <c r="AM63" s="392">
        <f t="shared" si="16"/>
        <v>8.626490226</v>
      </c>
      <c r="AN63" s="382">
        <f t="shared" si="17"/>
        <v>8.626490226</v>
      </c>
      <c r="AO63" s="383">
        <v>475.435816164818</v>
      </c>
      <c r="AP63" s="392">
        <f t="shared" si="18"/>
        <v>186.3321889</v>
      </c>
      <c r="AQ63" s="382">
        <f t="shared" si="19"/>
        <v>186.3321889</v>
      </c>
      <c r="AR63" s="393">
        <f t="shared" si="20"/>
        <v>67.80421318</v>
      </c>
      <c r="AS63" s="383" t="s">
        <v>204</v>
      </c>
      <c r="AT63" s="383" t="s">
        <v>140</v>
      </c>
      <c r="AU63" s="383" t="str">
        <f>RH!I77</f>
        <v>Norte</v>
      </c>
      <c r="AV63" s="432">
        <v>3462.0</v>
      </c>
      <c r="AW63" s="383">
        <v>100.0</v>
      </c>
      <c r="AX63" s="382">
        <f t="shared" si="21"/>
        <v>0.5453197569</v>
      </c>
      <c r="AY63" s="383">
        <v>99.4093070162801</v>
      </c>
      <c r="AZ63" s="382">
        <f t="shared" si="22"/>
        <v>0.5361024203</v>
      </c>
      <c r="BA63" s="383">
        <v>1.03731450799597</v>
      </c>
      <c r="BB63" s="382">
        <f t="shared" si="23"/>
        <v>-0.6732490676</v>
      </c>
      <c r="BC63" s="383">
        <v>1.30024492148105</v>
      </c>
      <c r="BD63" s="382">
        <f t="shared" si="24"/>
        <v>-0.2910727421</v>
      </c>
      <c r="BE63" s="383">
        <v>1.0</v>
      </c>
      <c r="BF63" s="383">
        <f t="shared" si="25"/>
        <v>0.2888503755</v>
      </c>
      <c r="BG63" s="382">
        <f t="shared" si="26"/>
        <v>-0.929766202</v>
      </c>
      <c r="BH63" s="395">
        <f t="shared" si="27"/>
        <v>-0.2195989697</v>
      </c>
      <c r="BI63" s="383" t="s">
        <v>204</v>
      </c>
      <c r="BJ63" s="383" t="s">
        <v>140</v>
      </c>
      <c r="BK63" s="383" t="str">
        <f>Equip.!J80</f>
        <v>Norte</v>
      </c>
      <c r="BL63" s="432">
        <v>6941.0</v>
      </c>
      <c r="BM63" s="392">
        <v>1.0</v>
      </c>
      <c r="BN63" s="396">
        <f t="shared" si="28"/>
        <v>14.40714594</v>
      </c>
      <c r="BO63" s="397">
        <f t="shared" si="29"/>
        <v>6.038543158</v>
      </c>
      <c r="BP63" s="398">
        <f t="shared" si="30"/>
        <v>0.3339702017</v>
      </c>
      <c r="BQ63" s="396">
        <v>0.0</v>
      </c>
      <c r="BR63" s="396">
        <f t="shared" si="31"/>
        <v>0</v>
      </c>
      <c r="BS63" s="397">
        <f t="shared" si="32"/>
        <v>0.8626490226</v>
      </c>
      <c r="BT63" s="398">
        <f t="shared" si="33"/>
        <v>-1.084293146</v>
      </c>
      <c r="BU63" s="396">
        <v>0.0</v>
      </c>
      <c r="BV63" s="396">
        <f t="shared" si="34"/>
        <v>0</v>
      </c>
      <c r="BW63" s="397">
        <f t="shared" si="35"/>
        <v>1.725298045</v>
      </c>
      <c r="BX63" s="398">
        <f t="shared" si="36"/>
        <v>-0.7796913139</v>
      </c>
      <c r="BY63" s="396">
        <v>0.0</v>
      </c>
      <c r="BZ63" s="396">
        <f t="shared" si="37"/>
        <v>0</v>
      </c>
      <c r="CA63" s="397">
        <f t="shared" si="38"/>
        <v>11.21443729</v>
      </c>
      <c r="CB63" s="398">
        <f t="shared" si="39"/>
        <v>2.220699399</v>
      </c>
      <c r="CC63" s="400">
        <v>0.0</v>
      </c>
      <c r="CD63" s="396">
        <f t="shared" si="40"/>
        <v>0</v>
      </c>
      <c r="CE63" s="397">
        <f t="shared" si="41"/>
        <v>0.8626490226</v>
      </c>
      <c r="CF63" s="398">
        <f t="shared" si="42"/>
        <v>-1.084293146</v>
      </c>
      <c r="CG63" s="392">
        <v>0.0</v>
      </c>
      <c r="CH63" s="396">
        <f t="shared" si="43"/>
        <v>0</v>
      </c>
      <c r="CI63" s="397">
        <f t="shared" si="44"/>
        <v>3.45059609</v>
      </c>
      <c r="CJ63" s="398">
        <f t="shared" si="45"/>
        <v>0.1868654092</v>
      </c>
      <c r="CK63" s="392">
        <v>0.0</v>
      </c>
      <c r="CL63" s="396">
        <f t="shared" si="46"/>
        <v>0</v>
      </c>
      <c r="CM63" s="397">
        <f t="shared" si="47"/>
        <v>3.45059609</v>
      </c>
      <c r="CN63" s="398">
        <f t="shared" si="48"/>
        <v>-0.410224031</v>
      </c>
      <c r="CO63" s="392">
        <v>4.0</v>
      </c>
      <c r="CP63" s="433">
        <f t="shared" si="49"/>
        <v>57.62858378</v>
      </c>
      <c r="CQ63" s="397">
        <f t="shared" si="50"/>
        <v>55.20953745</v>
      </c>
      <c r="CR63" s="398">
        <f t="shared" si="51"/>
        <v>1.447020651</v>
      </c>
      <c r="CS63" s="404">
        <f t="shared" si="52"/>
        <v>0.2446981249</v>
      </c>
      <c r="CT63" s="396">
        <v>16.1103</v>
      </c>
      <c r="CU63" s="396">
        <v>66.7694205</v>
      </c>
      <c r="CV63" s="405">
        <f t="shared" si="53"/>
        <v>41.43986025</v>
      </c>
      <c r="CW63" s="383" t="s">
        <v>204</v>
      </c>
      <c r="CX63" s="383" t="s">
        <v>140</v>
      </c>
      <c r="CY63" s="220" t="s">
        <v>141</v>
      </c>
      <c r="CZ63" s="432">
        <v>6941.0</v>
      </c>
      <c r="DA63" s="392">
        <v>57.628583777553665</v>
      </c>
      <c r="DB63" s="398">
        <f t="shared" si="54"/>
        <v>0.6719991156</v>
      </c>
      <c r="DC63" s="396">
        <v>332.082115</v>
      </c>
      <c r="DD63" s="398">
        <f t="shared" si="55"/>
        <v>1.853846895</v>
      </c>
      <c r="DE63" s="400">
        <v>332.082115</v>
      </c>
      <c r="DF63" s="398">
        <f t="shared" si="56"/>
        <v>2.177969267</v>
      </c>
      <c r="DG63" s="487">
        <f t="shared" si="57"/>
        <v>1.343953598</v>
      </c>
      <c r="DH63" s="400">
        <v>1276.66</v>
      </c>
      <c r="DI63" s="398">
        <f t="shared" si="58"/>
        <v>-0.02548983106</v>
      </c>
      <c r="DJ63" s="411">
        <f t="shared" si="59"/>
        <v>-0.02548983106</v>
      </c>
    </row>
    <row r="64">
      <c r="A64" s="428" t="s">
        <v>145</v>
      </c>
      <c r="B64" s="383" t="s">
        <v>145</v>
      </c>
      <c r="C64" s="383" t="s">
        <v>148</v>
      </c>
      <c r="D64" s="383" t="str">
        <f>Neces.!I78</f>
        <v>Sul Fronteira</v>
      </c>
      <c r="E64" s="383">
        <v>667.538350895939</v>
      </c>
      <c r="F64" s="386">
        <f t="shared" si="1"/>
        <v>0.443867814</v>
      </c>
      <c r="G64" s="385">
        <f t="shared" si="66"/>
        <v>103019.1041</v>
      </c>
      <c r="H64" s="385">
        <v>92017.0</v>
      </c>
      <c r="I64" s="383">
        <f t="shared" si="2"/>
        <v>4.96386807</v>
      </c>
      <c r="J64" s="386">
        <f t="shared" si="3"/>
        <v>-1.786309604</v>
      </c>
      <c r="K64" s="383">
        <v>0.066411298</v>
      </c>
      <c r="L64" s="386">
        <f t="shared" si="63"/>
        <v>-1.130597095</v>
      </c>
      <c r="M64" s="383">
        <v>0.244997231</v>
      </c>
      <c r="N64" s="386">
        <f t="shared" si="5"/>
        <v>-0.173656326</v>
      </c>
      <c r="O64" s="383">
        <v>0.9456188622182005</v>
      </c>
      <c r="P64" s="387">
        <v>0.0</v>
      </c>
      <c r="Q64" s="387">
        <f t="shared" si="6"/>
        <v>-0.2205145505</v>
      </c>
      <c r="R64" s="383">
        <v>1913.77680211265</v>
      </c>
      <c r="S64" s="386">
        <f t="shared" si="7"/>
        <v>0.3776821716</v>
      </c>
      <c r="T64" s="383">
        <v>8.11806514013715</v>
      </c>
      <c r="U64" s="386">
        <f t="shared" si="8"/>
        <v>-0.8119271126</v>
      </c>
      <c r="V64" s="383">
        <v>7.86376430442201</v>
      </c>
      <c r="W64" s="386">
        <f t="shared" si="9"/>
        <v>0.3564308164</v>
      </c>
      <c r="X64" s="383">
        <v>10.8599497918863</v>
      </c>
      <c r="Y64" s="383">
        <f t="shared" si="10"/>
        <v>89.14005021</v>
      </c>
      <c r="Z64" s="386">
        <f t="shared" si="11"/>
        <v>0.639746908</v>
      </c>
      <c r="AA64" s="395">
        <f t="shared" si="12"/>
        <v>-0.1854175566</v>
      </c>
      <c r="AB64" s="429" t="s">
        <v>145</v>
      </c>
      <c r="AC64" s="429" t="s">
        <v>145</v>
      </c>
      <c r="AD64" s="430">
        <v>92017.0</v>
      </c>
      <c r="AE64" s="431" t="str">
        <f>Leitos!K78</f>
        <v>Sul Fronteira</v>
      </c>
      <c r="AF64" s="383">
        <v>36.9496940782681</v>
      </c>
      <c r="AG64" s="392">
        <f t="shared" si="61"/>
        <v>35.80651132</v>
      </c>
      <c r="AH64" s="382">
        <f t="shared" si="13"/>
        <v>35.80651132</v>
      </c>
      <c r="AI64" s="383">
        <v>0.0</v>
      </c>
      <c r="AJ64" s="392">
        <f t="shared" si="14"/>
        <v>0</v>
      </c>
      <c r="AK64" s="382">
        <f t="shared" si="15"/>
        <v>0</v>
      </c>
      <c r="AL64" s="383">
        <v>21.7351141636871</v>
      </c>
      <c r="AM64" s="392">
        <f t="shared" si="16"/>
        <v>6.068900224</v>
      </c>
      <c r="AN64" s="382">
        <f t="shared" si="17"/>
        <v>6.068900224</v>
      </c>
      <c r="AO64" s="383">
        <v>133.670952106676</v>
      </c>
      <c r="AP64" s="392">
        <f t="shared" si="18"/>
        <v>134.729585</v>
      </c>
      <c r="AQ64" s="382">
        <f t="shared" si="19"/>
        <v>134.729585</v>
      </c>
      <c r="AR64" s="393">
        <f t="shared" si="20"/>
        <v>49.40084783</v>
      </c>
      <c r="AS64" s="383" t="s">
        <v>145</v>
      </c>
      <c r="AT64" s="383" t="s">
        <v>145</v>
      </c>
      <c r="AU64" s="383" t="str">
        <f>RH!I78</f>
        <v>Sul Fronteira</v>
      </c>
      <c r="AV64" s="432">
        <v>45305.0</v>
      </c>
      <c r="AW64" s="383">
        <v>91.2331417020768</v>
      </c>
      <c r="AX64" s="382">
        <f t="shared" si="21"/>
        <v>-0.3856990246</v>
      </c>
      <c r="AY64" s="383">
        <v>78.7354510579567</v>
      </c>
      <c r="AZ64" s="382">
        <f t="shared" si="22"/>
        <v>-1.076671437</v>
      </c>
      <c r="BA64" s="383">
        <v>1.40109979677668</v>
      </c>
      <c r="BB64" s="382">
        <f t="shared" si="23"/>
        <v>-0.192126321</v>
      </c>
      <c r="BC64" s="383">
        <v>3.00134757707815</v>
      </c>
      <c r="BD64" s="382">
        <f t="shared" si="24"/>
        <v>2.489857654</v>
      </c>
      <c r="BE64" s="383">
        <v>58.0</v>
      </c>
      <c r="BF64" s="383">
        <f t="shared" si="25"/>
        <v>1.280211897</v>
      </c>
      <c r="BG64" s="382">
        <f t="shared" si="26"/>
        <v>0.08017770829</v>
      </c>
      <c r="BH64" s="395">
        <f t="shared" si="27"/>
        <v>0.5125302221</v>
      </c>
      <c r="BI64" s="383" t="s">
        <v>145</v>
      </c>
      <c r="BJ64" s="383" t="s">
        <v>145</v>
      </c>
      <c r="BK64" s="383" t="str">
        <f>Equip.!J81</f>
        <v>Sul Fronteira</v>
      </c>
      <c r="BL64" s="432">
        <v>92017.0</v>
      </c>
      <c r="BM64" s="392">
        <v>1.0</v>
      </c>
      <c r="BN64" s="396">
        <f t="shared" si="28"/>
        <v>1.086755708</v>
      </c>
      <c r="BO64" s="397">
        <f t="shared" si="29"/>
        <v>6.068900224</v>
      </c>
      <c r="BP64" s="398">
        <f t="shared" si="30"/>
        <v>0.3844234244</v>
      </c>
      <c r="BQ64" s="396">
        <v>2.0</v>
      </c>
      <c r="BR64" s="396">
        <f t="shared" si="31"/>
        <v>2.173511416</v>
      </c>
      <c r="BS64" s="397">
        <f t="shared" si="32"/>
        <v>1.820670067</v>
      </c>
      <c r="BT64" s="398">
        <f t="shared" si="33"/>
        <v>0.3518735329</v>
      </c>
      <c r="BU64" s="396">
        <v>1.0</v>
      </c>
      <c r="BV64" s="396">
        <f t="shared" si="34"/>
        <v>1.086755708</v>
      </c>
      <c r="BW64" s="397">
        <f t="shared" si="35"/>
        <v>3.034450112</v>
      </c>
      <c r="BX64" s="398">
        <f t="shared" si="36"/>
        <v>-0.001980021135</v>
      </c>
      <c r="BY64" s="396">
        <v>7.0</v>
      </c>
      <c r="BZ64" s="396">
        <f t="shared" si="37"/>
        <v>7.607289957</v>
      </c>
      <c r="CA64" s="397">
        <f t="shared" si="38"/>
        <v>2.42756009</v>
      </c>
      <c r="CB64" s="398">
        <f t="shared" si="39"/>
        <v>-0.7646992506</v>
      </c>
      <c r="CC64" s="400">
        <v>2.0</v>
      </c>
      <c r="CD64" s="396">
        <f t="shared" si="40"/>
        <v>2.173511416</v>
      </c>
      <c r="CE64" s="397">
        <f t="shared" si="41"/>
        <v>1.820670067</v>
      </c>
      <c r="CF64" s="398">
        <f t="shared" si="42"/>
        <v>0.3518735329</v>
      </c>
      <c r="CG64" s="392">
        <v>2.0</v>
      </c>
      <c r="CH64" s="396">
        <f t="shared" si="43"/>
        <v>2.173511416</v>
      </c>
      <c r="CI64" s="397">
        <f t="shared" si="44"/>
        <v>1.213780045</v>
      </c>
      <c r="CJ64" s="398">
        <f t="shared" si="45"/>
        <v>-0.8586101398</v>
      </c>
      <c r="CK64" s="392">
        <v>3.0</v>
      </c>
      <c r="CL64" s="396">
        <f t="shared" si="46"/>
        <v>3.260267125</v>
      </c>
      <c r="CM64" s="397">
        <f t="shared" si="47"/>
        <v>1.213780045</v>
      </c>
      <c r="CN64" s="398">
        <f t="shared" si="48"/>
        <v>-1.248896303</v>
      </c>
      <c r="CO64" s="392">
        <v>30.0</v>
      </c>
      <c r="CP64" s="433">
        <f t="shared" si="49"/>
        <v>32.60267125</v>
      </c>
      <c r="CQ64" s="397">
        <f t="shared" si="50"/>
        <v>43.69608161</v>
      </c>
      <c r="CR64" s="398">
        <f t="shared" si="51"/>
        <v>0.371830656</v>
      </c>
      <c r="CS64" s="404">
        <f t="shared" si="52"/>
        <v>-0.264007006</v>
      </c>
      <c r="CT64" s="396">
        <v>2.917772</v>
      </c>
      <c r="CU64" s="396">
        <v>74.1805635</v>
      </c>
      <c r="CV64" s="405">
        <f t="shared" si="53"/>
        <v>38.54916775</v>
      </c>
      <c r="CW64" s="383" t="s">
        <v>145</v>
      </c>
      <c r="CX64" s="383" t="s">
        <v>145</v>
      </c>
      <c r="CY64" s="220" t="s">
        <v>146</v>
      </c>
      <c r="CZ64" s="432">
        <v>92017.0</v>
      </c>
      <c r="DA64" s="392">
        <v>33.68942695371508</v>
      </c>
      <c r="DB64" s="398">
        <f t="shared" si="54"/>
        <v>-0.2274813148</v>
      </c>
      <c r="DC64" s="396">
        <v>91.10899543</v>
      </c>
      <c r="DD64" s="398">
        <f t="shared" si="55"/>
        <v>-0.8055548398</v>
      </c>
      <c r="DE64" s="400">
        <v>77.06681649</v>
      </c>
      <c r="DF64" s="398">
        <f t="shared" si="56"/>
        <v>-0.6779970312</v>
      </c>
      <c r="DG64" s="482">
        <f t="shared" si="57"/>
        <v>-0.4846286252</v>
      </c>
      <c r="DH64" s="400">
        <v>484.97</v>
      </c>
      <c r="DI64" s="398">
        <f t="shared" si="58"/>
        <v>-1.277088264</v>
      </c>
      <c r="DJ64" s="411">
        <f t="shared" si="59"/>
        <v>-1.277088264</v>
      </c>
    </row>
    <row r="65">
      <c r="A65" s="428" t="s">
        <v>205</v>
      </c>
      <c r="B65" s="383" t="s">
        <v>153</v>
      </c>
      <c r="C65" s="383" t="s">
        <v>136</v>
      </c>
      <c r="D65" s="383" t="str">
        <f>Neces.!I79</f>
        <v>Baixo Pantanal</v>
      </c>
      <c r="E65" s="383">
        <v>709.31368380587</v>
      </c>
      <c r="F65" s="386">
        <f t="shared" si="1"/>
        <v>0.831974281</v>
      </c>
      <c r="G65" s="385">
        <f t="shared" si="66"/>
        <v>14396.49912</v>
      </c>
      <c r="H65" s="385">
        <v>12859.0</v>
      </c>
      <c r="I65" s="383">
        <f t="shared" si="2"/>
        <v>4.109207196</v>
      </c>
      <c r="J65" s="386">
        <f t="shared" si="3"/>
        <v>0.238599718</v>
      </c>
      <c r="K65" s="383">
        <v>0.079768169</v>
      </c>
      <c r="L65" s="386">
        <f t="shared" si="63"/>
        <v>-0.3411321431</v>
      </c>
      <c r="M65" s="383">
        <v>0.215740105</v>
      </c>
      <c r="N65" s="386">
        <f t="shared" si="5"/>
        <v>-1.42115706</v>
      </c>
      <c r="O65" s="383">
        <v>0.9456188622182005</v>
      </c>
      <c r="P65" s="387">
        <v>0.0</v>
      </c>
      <c r="Q65" s="387">
        <f t="shared" si="6"/>
        <v>-0.2205145505</v>
      </c>
      <c r="R65" s="383">
        <v>1664.20405941364</v>
      </c>
      <c r="S65" s="386">
        <f t="shared" si="7"/>
        <v>0.05793757564</v>
      </c>
      <c r="T65" s="383">
        <v>7.84664437359048</v>
      </c>
      <c r="U65" s="386">
        <f t="shared" si="8"/>
        <v>-0.931661016</v>
      </c>
      <c r="V65" s="383">
        <v>8.80317287502916</v>
      </c>
      <c r="W65" s="386">
        <f t="shared" si="9"/>
        <v>1.281446138</v>
      </c>
      <c r="X65" s="383">
        <v>4.93039894237499</v>
      </c>
      <c r="Y65" s="383">
        <f t="shared" si="10"/>
        <v>95.06960106</v>
      </c>
      <c r="Z65" s="386">
        <f t="shared" si="11"/>
        <v>1.253985093</v>
      </c>
      <c r="AA65" s="395">
        <f t="shared" si="12"/>
        <v>0.1186045206</v>
      </c>
      <c r="AB65" s="429" t="s">
        <v>205</v>
      </c>
      <c r="AC65" s="429" t="s">
        <v>153</v>
      </c>
      <c r="AD65" s="430">
        <v>12859.0</v>
      </c>
      <c r="AE65" s="431" t="str">
        <f>Leitos!K79</f>
        <v>Baixo Pantanal</v>
      </c>
      <c r="AF65" s="383">
        <v>0.0</v>
      </c>
      <c r="AG65" s="392">
        <f t="shared" si="61"/>
        <v>29.3690142</v>
      </c>
      <c r="AH65" s="382">
        <f t="shared" si="13"/>
        <v>29.3690142</v>
      </c>
      <c r="AI65" s="383">
        <v>0.0</v>
      </c>
      <c r="AJ65" s="392">
        <f t="shared" si="14"/>
        <v>0</v>
      </c>
      <c r="AK65" s="382">
        <f t="shared" si="15"/>
        <v>0</v>
      </c>
      <c r="AL65" s="383">
        <v>0.0</v>
      </c>
      <c r="AM65" s="392">
        <f t="shared" si="16"/>
        <v>4.977799016</v>
      </c>
      <c r="AN65" s="382">
        <f t="shared" si="17"/>
        <v>4.977799016</v>
      </c>
      <c r="AO65" s="383">
        <v>124.426471731861</v>
      </c>
      <c r="AP65" s="392">
        <f t="shared" si="18"/>
        <v>159.7873484</v>
      </c>
      <c r="AQ65" s="382">
        <f t="shared" si="19"/>
        <v>159.7873484</v>
      </c>
      <c r="AR65" s="393">
        <f t="shared" si="20"/>
        <v>55.30334707</v>
      </c>
      <c r="AS65" s="383" t="s">
        <v>205</v>
      </c>
      <c r="AT65" s="383" t="s">
        <v>153</v>
      </c>
      <c r="AU65" s="383" t="str">
        <f>RH!I79</f>
        <v>Baixo Pantanal</v>
      </c>
      <c r="AV65" s="432">
        <v>3835.0</v>
      </c>
      <c r="AW65" s="383">
        <v>76.0167975736838</v>
      </c>
      <c r="AX65" s="382">
        <f t="shared" si="21"/>
        <v>-2.001637333</v>
      </c>
      <c r="AY65" s="383">
        <v>100.0</v>
      </c>
      <c r="AZ65" s="382">
        <f t="shared" si="22"/>
        <v>0.5821825615</v>
      </c>
      <c r="BA65" s="383">
        <v>0.902091920055992</v>
      </c>
      <c r="BB65" s="382">
        <f t="shared" si="23"/>
        <v>-0.8520871486</v>
      </c>
      <c r="BC65" s="383">
        <v>1.2423205536978</v>
      </c>
      <c r="BD65" s="382">
        <f t="shared" si="24"/>
        <v>-0.3857664012</v>
      </c>
      <c r="BE65" s="383">
        <v>1.0</v>
      </c>
      <c r="BF65" s="383">
        <f t="shared" si="25"/>
        <v>0.260756193</v>
      </c>
      <c r="BG65" s="382">
        <f t="shared" si="26"/>
        <v>-0.9583869906</v>
      </c>
      <c r="BH65" s="395">
        <f t="shared" si="27"/>
        <v>-0.8093039745</v>
      </c>
      <c r="BI65" s="383" t="s">
        <v>205</v>
      </c>
      <c r="BJ65" s="383" t="s">
        <v>153</v>
      </c>
      <c r="BK65" s="383" t="str">
        <f>Equip.!J82</f>
        <v>Baixo Pantanal</v>
      </c>
      <c r="BL65" s="432">
        <v>12859.0</v>
      </c>
      <c r="BM65" s="392">
        <v>1.0</v>
      </c>
      <c r="BN65" s="396">
        <f t="shared" si="28"/>
        <v>7.776654483</v>
      </c>
      <c r="BO65" s="397">
        <f t="shared" si="29"/>
        <v>5.475578918</v>
      </c>
      <c r="BP65" s="398">
        <f t="shared" si="30"/>
        <v>-0.6016722703</v>
      </c>
      <c r="BQ65" s="396">
        <v>0.0</v>
      </c>
      <c r="BR65" s="396">
        <f t="shared" si="31"/>
        <v>0</v>
      </c>
      <c r="BS65" s="397">
        <f t="shared" si="32"/>
        <v>2.98667941</v>
      </c>
      <c r="BT65" s="398">
        <f t="shared" si="33"/>
        <v>2.09983489</v>
      </c>
      <c r="BU65" s="396">
        <v>0.0</v>
      </c>
      <c r="BV65" s="396">
        <f t="shared" si="34"/>
        <v>0</v>
      </c>
      <c r="BW65" s="397">
        <f t="shared" si="35"/>
        <v>2.488899508</v>
      </c>
      <c r="BX65" s="398">
        <f t="shared" si="36"/>
        <v>-0.3260683194</v>
      </c>
      <c r="BY65" s="396">
        <v>0.0</v>
      </c>
      <c r="BZ65" s="396">
        <f t="shared" si="37"/>
        <v>0</v>
      </c>
      <c r="CA65" s="397">
        <f t="shared" si="38"/>
        <v>3.484459311</v>
      </c>
      <c r="CB65" s="398">
        <f t="shared" si="39"/>
        <v>-0.4056108696</v>
      </c>
      <c r="CC65" s="400">
        <v>0.0</v>
      </c>
      <c r="CD65" s="396">
        <f t="shared" si="40"/>
        <v>0</v>
      </c>
      <c r="CE65" s="397">
        <f t="shared" si="41"/>
        <v>2.98667941</v>
      </c>
      <c r="CF65" s="398">
        <f t="shared" si="42"/>
        <v>2.09983489</v>
      </c>
      <c r="CG65" s="392">
        <v>0.0</v>
      </c>
      <c r="CH65" s="396">
        <f t="shared" si="43"/>
        <v>0</v>
      </c>
      <c r="CI65" s="397">
        <f t="shared" si="44"/>
        <v>1.991119607</v>
      </c>
      <c r="CJ65" s="398">
        <f t="shared" si="45"/>
        <v>-0.495285893</v>
      </c>
      <c r="CK65" s="392">
        <v>0.0</v>
      </c>
      <c r="CL65" s="396">
        <f t="shared" si="46"/>
        <v>0</v>
      </c>
      <c r="CM65" s="397">
        <f t="shared" si="47"/>
        <v>5.97335882</v>
      </c>
      <c r="CN65" s="398">
        <f t="shared" si="48"/>
        <v>0.5356611495</v>
      </c>
      <c r="CO65" s="392">
        <v>8.0</v>
      </c>
      <c r="CP65" s="433">
        <f t="shared" si="49"/>
        <v>62.21323587</v>
      </c>
      <c r="CQ65" s="397">
        <f t="shared" si="50"/>
        <v>37.83127252</v>
      </c>
      <c r="CR65" s="398">
        <f t="shared" si="51"/>
        <v>-0.1758575575</v>
      </c>
      <c r="CS65" s="404">
        <f t="shared" si="52"/>
        <v>0.1376702365</v>
      </c>
      <c r="CT65" s="396">
        <v>6.855124</v>
      </c>
      <c r="CU65" s="396">
        <v>86.8771584</v>
      </c>
      <c r="CV65" s="405">
        <f t="shared" si="53"/>
        <v>46.8661412</v>
      </c>
      <c r="CW65" s="383" t="s">
        <v>205</v>
      </c>
      <c r="CX65" s="383" t="s">
        <v>153</v>
      </c>
      <c r="CY65" s="220" t="s">
        <v>132</v>
      </c>
      <c r="CZ65" s="432">
        <v>12859.0</v>
      </c>
      <c r="DA65" s="392">
        <v>46.65992689944786</v>
      </c>
      <c r="DB65" s="398">
        <f t="shared" si="54"/>
        <v>0.2598671311</v>
      </c>
      <c r="DC65" s="396">
        <v>327.3700423</v>
      </c>
      <c r="DD65" s="398">
        <f t="shared" si="55"/>
        <v>1.801844023</v>
      </c>
      <c r="DE65" s="400">
        <v>327.3700423</v>
      </c>
      <c r="DF65" s="398">
        <f t="shared" si="56"/>
        <v>2.125197842</v>
      </c>
      <c r="DG65" s="488">
        <f t="shared" si="57"/>
        <v>1.111694032</v>
      </c>
      <c r="DH65" s="400">
        <v>1030.67</v>
      </c>
      <c r="DI65" s="398">
        <f t="shared" si="58"/>
        <v>-0.4143803039</v>
      </c>
      <c r="DJ65" s="411">
        <f t="shared" si="59"/>
        <v>-0.4143803039</v>
      </c>
    </row>
    <row r="66">
      <c r="A66" s="428" t="s">
        <v>206</v>
      </c>
      <c r="B66" s="383" t="s">
        <v>136</v>
      </c>
      <c r="C66" s="383" t="s">
        <v>136</v>
      </c>
      <c r="D66" s="383" t="str">
        <f>Neces.!I80</f>
        <v>Centro</v>
      </c>
      <c r="E66" s="383">
        <v>724.376768034646</v>
      </c>
      <c r="F66" s="386">
        <f t="shared" si="1"/>
        <v>0.971915246</v>
      </c>
      <c r="G66" s="385">
        <f t="shared" si="66"/>
        <v>25917.95276</v>
      </c>
      <c r="H66" s="385">
        <v>23150.0</v>
      </c>
      <c r="I66" s="383">
        <f t="shared" si="2"/>
        <v>4.364550995</v>
      </c>
      <c r="J66" s="386">
        <f t="shared" si="3"/>
        <v>-0.3663747868</v>
      </c>
      <c r="K66" s="383">
        <v>0.070238513</v>
      </c>
      <c r="L66" s="386">
        <f t="shared" si="63"/>
        <v>-0.9043875206</v>
      </c>
      <c r="M66" s="383">
        <v>0.245001754</v>
      </c>
      <c r="N66" s="386">
        <f t="shared" si="5"/>
        <v>-0.1734634688</v>
      </c>
      <c r="O66" s="383">
        <v>0.9456188622182005</v>
      </c>
      <c r="P66" s="387">
        <v>0.0</v>
      </c>
      <c r="Q66" s="387">
        <f t="shared" si="6"/>
        <v>-0.2205145505</v>
      </c>
      <c r="R66" s="383">
        <v>812.095032397408</v>
      </c>
      <c r="S66" s="386">
        <f t="shared" si="7"/>
        <v>-1.033757189</v>
      </c>
      <c r="T66" s="383">
        <v>6.42764578833693</v>
      </c>
      <c r="U66" s="386">
        <f t="shared" si="8"/>
        <v>-1.557634635</v>
      </c>
      <c r="V66" s="383">
        <v>7.98272138228942</v>
      </c>
      <c r="W66" s="386">
        <f t="shared" si="9"/>
        <v>0.4735652807</v>
      </c>
      <c r="X66" s="383">
        <v>56.8855291576674</v>
      </c>
      <c r="Y66" s="383">
        <f t="shared" si="10"/>
        <v>43.11447084</v>
      </c>
      <c r="Z66" s="386">
        <f t="shared" si="11"/>
        <v>-4.128011908</v>
      </c>
      <c r="AA66" s="395">
        <f t="shared" si="12"/>
        <v>-0.5645228159</v>
      </c>
      <c r="AB66" s="429" t="s">
        <v>206</v>
      </c>
      <c r="AC66" s="429" t="s">
        <v>136</v>
      </c>
      <c r="AD66" s="430">
        <v>23150.0</v>
      </c>
      <c r="AE66" s="431" t="str">
        <f>Leitos!K80</f>
        <v>Centro</v>
      </c>
      <c r="AF66" s="383">
        <v>0.0</v>
      </c>
      <c r="AG66" s="392">
        <f t="shared" si="61"/>
        <v>99.76794105</v>
      </c>
      <c r="AH66" s="382">
        <f t="shared" si="13"/>
        <v>99.76794105</v>
      </c>
      <c r="AI66" s="383">
        <v>0.0</v>
      </c>
      <c r="AJ66" s="392">
        <f t="shared" si="14"/>
        <v>19.78868252</v>
      </c>
      <c r="AK66" s="382">
        <f t="shared" si="15"/>
        <v>19.78868252</v>
      </c>
      <c r="AL66" s="383">
        <v>0.0</v>
      </c>
      <c r="AM66" s="392">
        <f t="shared" si="16"/>
        <v>22.17065357</v>
      </c>
      <c r="AN66" s="382">
        <f t="shared" si="17"/>
        <v>22.17065357</v>
      </c>
      <c r="AO66" s="383">
        <v>69.1144708423326</v>
      </c>
      <c r="AP66" s="392">
        <f t="shared" si="18"/>
        <v>171.5935295</v>
      </c>
      <c r="AQ66" s="382">
        <f t="shared" si="19"/>
        <v>171.5935295</v>
      </c>
      <c r="AR66" s="393">
        <f t="shared" si="20"/>
        <v>82.04057963</v>
      </c>
      <c r="AS66" s="383" t="s">
        <v>206</v>
      </c>
      <c r="AT66" s="383" t="s">
        <v>136</v>
      </c>
      <c r="AU66" s="383" t="str">
        <f>RH!I80</f>
        <v>Centro</v>
      </c>
      <c r="AV66" s="432">
        <v>9217.0</v>
      </c>
      <c r="AW66" s="383">
        <v>59.6112311015119</v>
      </c>
      <c r="AX66" s="382">
        <f t="shared" si="21"/>
        <v>-3.743868128</v>
      </c>
      <c r="AY66" s="383">
        <v>74.5140388768899</v>
      </c>
      <c r="AZ66" s="382">
        <f t="shared" si="22"/>
        <v>-1.405985099</v>
      </c>
      <c r="BA66" s="383">
        <v>2.22570194384449</v>
      </c>
      <c r="BB66" s="382">
        <f t="shared" si="23"/>
        <v>0.898447878</v>
      </c>
      <c r="BC66" s="383">
        <v>1.34557235421166</v>
      </c>
      <c r="BD66" s="382">
        <f t="shared" si="24"/>
        <v>-0.2169723137</v>
      </c>
      <c r="BE66" s="383">
        <v>1.0</v>
      </c>
      <c r="BF66" s="383">
        <f t="shared" si="25"/>
        <v>0.108495172</v>
      </c>
      <c r="BG66" s="382">
        <f t="shared" si="26"/>
        <v>-1.11350204</v>
      </c>
      <c r="BH66" s="395">
        <f t="shared" si="27"/>
        <v>-0.7962796702</v>
      </c>
      <c r="BI66" s="383" t="s">
        <v>206</v>
      </c>
      <c r="BJ66" s="383" t="s">
        <v>136</v>
      </c>
      <c r="BK66" s="383" t="str">
        <f>Equip.!J83</f>
        <v>Centro</v>
      </c>
      <c r="BL66" s="432">
        <v>23150.0</v>
      </c>
      <c r="BM66" s="392">
        <v>1.0</v>
      </c>
      <c r="BN66" s="396">
        <f t="shared" si="28"/>
        <v>4.319654428</v>
      </c>
      <c r="BO66" s="397">
        <f t="shared" si="29"/>
        <v>4.763942089</v>
      </c>
      <c r="BP66" s="398">
        <f t="shared" si="30"/>
        <v>-1.784407504</v>
      </c>
      <c r="BQ66" s="396">
        <v>0.0</v>
      </c>
      <c r="BR66" s="396">
        <f t="shared" si="31"/>
        <v>0</v>
      </c>
      <c r="BS66" s="397">
        <f t="shared" si="32"/>
        <v>1.099371251</v>
      </c>
      <c r="BT66" s="398">
        <f t="shared" si="33"/>
        <v>-0.7294235125</v>
      </c>
      <c r="BU66" s="396">
        <v>1.0</v>
      </c>
      <c r="BV66" s="396">
        <f t="shared" si="34"/>
        <v>4.319654428</v>
      </c>
      <c r="BW66" s="397">
        <f t="shared" si="35"/>
        <v>2.473585315</v>
      </c>
      <c r="BX66" s="398">
        <f t="shared" si="36"/>
        <v>-0.3351658268</v>
      </c>
      <c r="BY66" s="396">
        <v>0.0</v>
      </c>
      <c r="BZ66" s="396">
        <f t="shared" si="37"/>
        <v>0</v>
      </c>
      <c r="CA66" s="397">
        <f t="shared" si="38"/>
        <v>3.664570838</v>
      </c>
      <c r="CB66" s="398">
        <f t="shared" si="39"/>
        <v>-0.3444168078</v>
      </c>
      <c r="CC66" s="400">
        <v>0.0</v>
      </c>
      <c r="CD66" s="396">
        <f t="shared" si="40"/>
        <v>0</v>
      </c>
      <c r="CE66" s="397">
        <f t="shared" si="41"/>
        <v>1.099371251</v>
      </c>
      <c r="CF66" s="398">
        <f t="shared" si="42"/>
        <v>-0.7294235125</v>
      </c>
      <c r="CG66" s="392">
        <v>0.0</v>
      </c>
      <c r="CH66" s="396">
        <f t="shared" si="43"/>
        <v>0</v>
      </c>
      <c r="CI66" s="397">
        <f t="shared" si="44"/>
        <v>1.465828335</v>
      </c>
      <c r="CJ66" s="398">
        <f t="shared" si="45"/>
        <v>-0.7408041516</v>
      </c>
      <c r="CK66" s="392">
        <v>0.0</v>
      </c>
      <c r="CL66" s="396">
        <f t="shared" si="46"/>
        <v>0</v>
      </c>
      <c r="CM66" s="397">
        <f t="shared" si="47"/>
        <v>1.649056877</v>
      </c>
      <c r="CN66" s="398">
        <f t="shared" si="48"/>
        <v>-1.085693517</v>
      </c>
      <c r="CO66" s="392">
        <v>2.0</v>
      </c>
      <c r="CP66" s="433">
        <f t="shared" si="49"/>
        <v>8.639308855</v>
      </c>
      <c r="CQ66" s="397">
        <f t="shared" si="50"/>
        <v>22.90356773</v>
      </c>
      <c r="CR66" s="398">
        <f t="shared" si="51"/>
        <v>-1.569888948</v>
      </c>
      <c r="CS66" s="404">
        <f t="shared" si="52"/>
        <v>-0.9508957239</v>
      </c>
      <c r="CT66" s="396">
        <v>3.048649</v>
      </c>
      <c r="CU66" s="396">
        <v>11.669958</v>
      </c>
      <c r="CV66" s="405">
        <f t="shared" si="53"/>
        <v>7.3593035</v>
      </c>
      <c r="CW66" s="383" t="s">
        <v>206</v>
      </c>
      <c r="CX66" s="383" t="s">
        <v>136</v>
      </c>
      <c r="CY66" s="220" t="s">
        <v>138</v>
      </c>
      <c r="CZ66" s="432">
        <v>23150.0</v>
      </c>
      <c r="DA66" s="392">
        <v>17.278617710583152</v>
      </c>
      <c r="DB66" s="398">
        <f t="shared" si="54"/>
        <v>-0.8440945844</v>
      </c>
      <c r="DC66" s="396">
        <v>81.51145095</v>
      </c>
      <c r="DD66" s="398">
        <f t="shared" si="55"/>
        <v>-0.9114742323</v>
      </c>
      <c r="DE66" s="400">
        <v>81.51145095</v>
      </c>
      <c r="DF66" s="398">
        <f t="shared" si="56"/>
        <v>-0.628220699</v>
      </c>
      <c r="DG66" s="470">
        <f t="shared" si="57"/>
        <v>-0.806971025</v>
      </c>
      <c r="DH66" s="400">
        <v>1742.17</v>
      </c>
      <c r="DI66" s="398">
        <f t="shared" si="58"/>
        <v>0.7104441663</v>
      </c>
      <c r="DJ66" s="411">
        <f t="shared" si="59"/>
        <v>0.7104441663</v>
      </c>
    </row>
    <row r="67">
      <c r="A67" s="428" t="s">
        <v>207</v>
      </c>
      <c r="B67" s="383" t="s">
        <v>148</v>
      </c>
      <c r="C67" s="383" t="s">
        <v>148</v>
      </c>
      <c r="D67" s="383" t="str">
        <f>Neces.!I81</f>
        <v>Centro Sul</v>
      </c>
      <c r="E67" s="383">
        <v>643.998525908067</v>
      </c>
      <c r="F67" s="386">
        <f t="shared" si="1"/>
        <v>0.2251751628</v>
      </c>
      <c r="G67" s="385">
        <f t="shared" si="66"/>
        <v>42096.80094</v>
      </c>
      <c r="H67" s="385">
        <v>37601.0</v>
      </c>
      <c r="I67" s="383">
        <f t="shared" si="2"/>
        <v>4.575199395</v>
      </c>
      <c r="J67" s="386">
        <f t="shared" si="3"/>
        <v>-0.8654545054</v>
      </c>
      <c r="K67" s="383">
        <v>0.082648345</v>
      </c>
      <c r="L67" s="386">
        <f t="shared" si="63"/>
        <v>-0.1708978115</v>
      </c>
      <c r="M67" s="383">
        <v>0.244996877</v>
      </c>
      <c r="N67" s="386">
        <f t="shared" si="5"/>
        <v>-0.1736714203</v>
      </c>
      <c r="O67" s="383">
        <v>0.9456188622182005</v>
      </c>
      <c r="P67" s="387">
        <v>0.0</v>
      </c>
      <c r="Q67" s="387">
        <f t="shared" si="6"/>
        <v>-0.2205145505</v>
      </c>
      <c r="R67" s="383">
        <v>1324.43286082817</v>
      </c>
      <c r="S67" s="386">
        <f t="shared" si="7"/>
        <v>-0.37736639</v>
      </c>
      <c r="T67" s="383">
        <v>7.22321214861307</v>
      </c>
      <c r="U67" s="386">
        <f t="shared" si="8"/>
        <v>-1.206680407</v>
      </c>
      <c r="V67" s="383">
        <v>8.35616074040584</v>
      </c>
      <c r="W67" s="386">
        <f t="shared" si="9"/>
        <v>0.8412829478</v>
      </c>
      <c r="X67" s="383">
        <v>22.4621685593468</v>
      </c>
      <c r="Y67" s="383">
        <f t="shared" si="10"/>
        <v>77.53783144</v>
      </c>
      <c r="Z67" s="386">
        <f t="shared" si="11"/>
        <v>-0.562119132</v>
      </c>
      <c r="AA67" s="395">
        <f t="shared" si="12"/>
        <v>-0.2322886764</v>
      </c>
      <c r="AB67" s="429" t="s">
        <v>207</v>
      </c>
      <c r="AC67" s="429" t="s">
        <v>148</v>
      </c>
      <c r="AD67" s="430">
        <v>37601.0</v>
      </c>
      <c r="AE67" s="431" t="str">
        <f>Leitos!K81</f>
        <v>Centro Sul</v>
      </c>
      <c r="AF67" s="383">
        <v>13.2975186830138</v>
      </c>
      <c r="AG67" s="392">
        <f t="shared" si="61"/>
        <v>71.01496777</v>
      </c>
      <c r="AH67" s="382">
        <f t="shared" si="13"/>
        <v>71.01496777</v>
      </c>
      <c r="AI67" s="383">
        <v>0.0</v>
      </c>
      <c r="AJ67" s="392">
        <f t="shared" si="14"/>
        <v>12.66350824</v>
      </c>
      <c r="AK67" s="382">
        <f t="shared" si="15"/>
        <v>12.66350824</v>
      </c>
      <c r="AL67" s="383">
        <v>0.0</v>
      </c>
      <c r="AM67" s="392">
        <f t="shared" si="16"/>
        <v>18.37450215</v>
      </c>
      <c r="AN67" s="382">
        <f t="shared" si="17"/>
        <v>18.37450215</v>
      </c>
      <c r="AO67" s="383">
        <v>138.294194303343</v>
      </c>
      <c r="AP67" s="392">
        <f t="shared" si="18"/>
        <v>157.9213969</v>
      </c>
      <c r="AQ67" s="382">
        <f t="shared" si="19"/>
        <v>157.9213969</v>
      </c>
      <c r="AR67" s="393">
        <f t="shared" si="20"/>
        <v>69.6244649</v>
      </c>
      <c r="AS67" s="383" t="s">
        <v>207</v>
      </c>
      <c r="AT67" s="383" t="s">
        <v>148</v>
      </c>
      <c r="AU67" s="383" t="str">
        <f>RH!I81</f>
        <v>Centro Sul</v>
      </c>
      <c r="AV67" s="432">
        <v>16807.0</v>
      </c>
      <c r="AW67" s="383">
        <v>84.106805670062</v>
      </c>
      <c r="AX67" s="382">
        <f t="shared" si="21"/>
        <v>-1.142498378</v>
      </c>
      <c r="AY67" s="383">
        <v>91.7528789127949</v>
      </c>
      <c r="AZ67" s="382">
        <f t="shared" si="22"/>
        <v>-0.06117788917</v>
      </c>
      <c r="BA67" s="383">
        <v>2.0265418472913</v>
      </c>
      <c r="BB67" s="382">
        <f t="shared" si="23"/>
        <v>0.6350495064</v>
      </c>
      <c r="BC67" s="383">
        <v>1.12895933618787</v>
      </c>
      <c r="BD67" s="382">
        <f t="shared" si="24"/>
        <v>-0.5710871721</v>
      </c>
      <c r="BE67" s="383">
        <v>5.0</v>
      </c>
      <c r="BF67" s="383">
        <f t="shared" si="25"/>
        <v>0.2974950913</v>
      </c>
      <c r="BG67" s="382">
        <f t="shared" si="26"/>
        <v>-0.9209594469</v>
      </c>
      <c r="BH67" s="395">
        <f t="shared" si="27"/>
        <v>-0.3075247089</v>
      </c>
      <c r="BI67" s="383" t="s">
        <v>207</v>
      </c>
      <c r="BJ67" s="383" t="s">
        <v>148</v>
      </c>
      <c r="BK67" s="383" t="str">
        <f>Equip.!J84</f>
        <v>Centro Sul</v>
      </c>
      <c r="BL67" s="432">
        <v>37601.0</v>
      </c>
      <c r="BM67" s="392">
        <v>1.0</v>
      </c>
      <c r="BN67" s="396">
        <f t="shared" si="28"/>
        <v>2.659503737</v>
      </c>
      <c r="BO67" s="397">
        <f t="shared" si="29"/>
        <v>5.462689828</v>
      </c>
      <c r="BP67" s="398">
        <f t="shared" si="30"/>
        <v>-0.6230938434</v>
      </c>
      <c r="BQ67" s="396">
        <v>0.0</v>
      </c>
      <c r="BR67" s="396">
        <f t="shared" si="31"/>
        <v>0</v>
      </c>
      <c r="BS67" s="397">
        <f t="shared" si="32"/>
        <v>1.241520416</v>
      </c>
      <c r="BT67" s="398">
        <f t="shared" si="33"/>
        <v>-0.5163280963</v>
      </c>
      <c r="BU67" s="396">
        <v>0.0</v>
      </c>
      <c r="BV67" s="396">
        <f t="shared" si="34"/>
        <v>0</v>
      </c>
      <c r="BW67" s="397">
        <f t="shared" si="35"/>
        <v>2.234736748</v>
      </c>
      <c r="BX67" s="398">
        <f t="shared" si="36"/>
        <v>-0.4770555528</v>
      </c>
      <c r="BY67" s="396">
        <v>1.0</v>
      </c>
      <c r="BZ67" s="396">
        <f t="shared" si="37"/>
        <v>2.659503737</v>
      </c>
      <c r="CA67" s="397">
        <f t="shared" si="38"/>
        <v>1.738128582</v>
      </c>
      <c r="CB67" s="398">
        <f t="shared" si="39"/>
        <v>-0.9989380871</v>
      </c>
      <c r="CC67" s="400">
        <v>0.0</v>
      </c>
      <c r="CD67" s="396">
        <f t="shared" si="40"/>
        <v>0</v>
      </c>
      <c r="CE67" s="397">
        <f t="shared" si="41"/>
        <v>1.241520416</v>
      </c>
      <c r="CF67" s="398">
        <f t="shared" si="42"/>
        <v>-0.5163280963</v>
      </c>
      <c r="CG67" s="392">
        <v>0.0</v>
      </c>
      <c r="CH67" s="396">
        <f t="shared" si="43"/>
        <v>0</v>
      </c>
      <c r="CI67" s="397">
        <f t="shared" si="44"/>
        <v>2.483040831</v>
      </c>
      <c r="CJ67" s="398">
        <f t="shared" si="45"/>
        <v>-0.2653646112</v>
      </c>
      <c r="CK67" s="392">
        <v>0.0</v>
      </c>
      <c r="CL67" s="396">
        <f t="shared" si="46"/>
        <v>0</v>
      </c>
      <c r="CM67" s="397">
        <f t="shared" si="47"/>
        <v>6.952514327</v>
      </c>
      <c r="CN67" s="398">
        <f t="shared" si="48"/>
        <v>0.9027859184</v>
      </c>
      <c r="CO67" s="392">
        <v>10.0</v>
      </c>
      <c r="CP67" s="433">
        <f t="shared" si="49"/>
        <v>26.59503737</v>
      </c>
      <c r="CQ67" s="397">
        <f t="shared" si="50"/>
        <v>40.22526146</v>
      </c>
      <c r="CR67" s="398">
        <f t="shared" si="51"/>
        <v>0.04770633102</v>
      </c>
      <c r="CS67" s="404">
        <f t="shared" si="52"/>
        <v>-0.2355368788</v>
      </c>
      <c r="CT67" s="396">
        <v>15.35039</v>
      </c>
      <c r="CU67" s="396">
        <v>33.495702</v>
      </c>
      <c r="CV67" s="405">
        <f t="shared" si="53"/>
        <v>24.423046</v>
      </c>
      <c r="CW67" s="383" t="s">
        <v>207</v>
      </c>
      <c r="CX67" s="383" t="s">
        <v>148</v>
      </c>
      <c r="CY67" s="220" t="s">
        <v>143</v>
      </c>
      <c r="CZ67" s="432">
        <v>37601.0</v>
      </c>
      <c r="DA67" s="392">
        <v>34.57354857583575</v>
      </c>
      <c r="DB67" s="398">
        <f t="shared" si="54"/>
        <v>-0.1942616779</v>
      </c>
      <c r="DC67" s="396">
        <v>92.39354817</v>
      </c>
      <c r="DD67" s="398">
        <f t="shared" si="55"/>
        <v>-0.7913783964</v>
      </c>
      <c r="DE67" s="400">
        <v>57.56729766</v>
      </c>
      <c r="DF67" s="398">
        <f t="shared" si="56"/>
        <v>-0.8963759635</v>
      </c>
      <c r="DG67" s="489">
        <f t="shared" si="57"/>
        <v>-0.5190694289</v>
      </c>
      <c r="DH67" s="400">
        <v>1310.54</v>
      </c>
      <c r="DI67" s="398">
        <f t="shared" si="58"/>
        <v>0.02807173331</v>
      </c>
      <c r="DJ67" s="411">
        <f t="shared" si="59"/>
        <v>0.02807173331</v>
      </c>
    </row>
    <row r="68">
      <c r="A68" s="428" t="s">
        <v>208</v>
      </c>
      <c r="B68" s="383" t="s">
        <v>136</v>
      </c>
      <c r="C68" s="383" t="s">
        <v>136</v>
      </c>
      <c r="D68" s="383" t="str">
        <f>Neces.!I82</f>
        <v>Norte</v>
      </c>
      <c r="E68" s="383">
        <v>667.078839531957</v>
      </c>
      <c r="F68" s="386">
        <f t="shared" si="1"/>
        <v>0.4395988036</v>
      </c>
      <c r="G68" s="385">
        <f t="shared" si="66"/>
        <v>5419.818977</v>
      </c>
      <c r="H68" s="385">
        <v>4841.0</v>
      </c>
      <c r="I68" s="383">
        <f t="shared" si="2"/>
        <v>3.684935083</v>
      </c>
      <c r="J68" s="386">
        <f t="shared" si="3"/>
        <v>1.243808432</v>
      </c>
      <c r="K68" s="383">
        <v>0.074158088</v>
      </c>
      <c r="L68" s="386">
        <f t="shared" si="63"/>
        <v>-0.6727189592</v>
      </c>
      <c r="M68" s="383">
        <v>0.27848543</v>
      </c>
      <c r="N68" s="386">
        <f t="shared" si="5"/>
        <v>1.254254017</v>
      </c>
      <c r="O68" s="383">
        <v>0.9456188622182005</v>
      </c>
      <c r="P68" s="387">
        <v>0.0</v>
      </c>
      <c r="Q68" s="387">
        <f t="shared" si="6"/>
        <v>-0.2205145505</v>
      </c>
      <c r="R68" s="383">
        <v>2065.68890725057</v>
      </c>
      <c r="S68" s="386">
        <f t="shared" si="7"/>
        <v>0.57230709</v>
      </c>
      <c r="T68" s="383">
        <v>13.4269778971287</v>
      </c>
      <c r="U68" s="386">
        <f t="shared" si="8"/>
        <v>1.530033879</v>
      </c>
      <c r="V68" s="383">
        <v>6.5482338359843</v>
      </c>
      <c r="W68" s="386">
        <f t="shared" si="9"/>
        <v>-0.9389436114</v>
      </c>
      <c r="X68" s="383">
        <v>14.583763685189</v>
      </c>
      <c r="Y68" s="383">
        <f t="shared" si="10"/>
        <v>85.41623631</v>
      </c>
      <c r="Z68" s="386">
        <f t="shared" si="11"/>
        <v>0.253999531</v>
      </c>
      <c r="AA68" s="395">
        <f t="shared" si="12"/>
        <v>0.338536375</v>
      </c>
      <c r="AB68" s="429" t="s">
        <v>208</v>
      </c>
      <c r="AC68" s="429" t="s">
        <v>136</v>
      </c>
      <c r="AD68" s="430">
        <v>4841.0</v>
      </c>
      <c r="AE68" s="431" t="str">
        <f>Leitos!K82</f>
        <v>Norte</v>
      </c>
      <c r="AF68" s="383">
        <v>289.19644701508</v>
      </c>
      <c r="AG68" s="392">
        <f t="shared" si="61"/>
        <v>46.58304722</v>
      </c>
      <c r="AH68" s="382">
        <f t="shared" si="13"/>
        <v>46.58304722</v>
      </c>
      <c r="AI68" s="383">
        <v>0.0</v>
      </c>
      <c r="AJ68" s="392">
        <f t="shared" si="14"/>
        <v>0</v>
      </c>
      <c r="AK68" s="382">
        <f t="shared" si="15"/>
        <v>0</v>
      </c>
      <c r="AL68" s="383">
        <v>0.0</v>
      </c>
      <c r="AM68" s="392">
        <f t="shared" si="16"/>
        <v>8.626490226</v>
      </c>
      <c r="AN68" s="382">
        <f t="shared" si="17"/>
        <v>8.626490226</v>
      </c>
      <c r="AO68" s="383">
        <v>185.912001652551</v>
      </c>
      <c r="AP68" s="392">
        <f t="shared" si="18"/>
        <v>186.3321889</v>
      </c>
      <c r="AQ68" s="382">
        <f t="shared" si="19"/>
        <v>186.3321889</v>
      </c>
      <c r="AR68" s="393">
        <f t="shared" si="20"/>
        <v>67.80421318</v>
      </c>
      <c r="AS68" s="383" t="s">
        <v>208</v>
      </c>
      <c r="AT68" s="383" t="s">
        <v>136</v>
      </c>
      <c r="AU68" s="383" t="str">
        <f>RH!I82</f>
        <v>Norte</v>
      </c>
      <c r="AV68" s="432">
        <v>2797.4</v>
      </c>
      <c r="AW68" s="383">
        <v>100.0</v>
      </c>
      <c r="AX68" s="382">
        <f t="shared" si="21"/>
        <v>0.5453197569</v>
      </c>
      <c r="AY68" s="383">
        <v>100.0</v>
      </c>
      <c r="AZ68" s="382">
        <f t="shared" si="22"/>
        <v>0.5821825615</v>
      </c>
      <c r="BA68" s="383">
        <v>1.08965089857467</v>
      </c>
      <c r="BB68" s="382">
        <f t="shared" si="23"/>
        <v>-0.6040317882</v>
      </c>
      <c r="BC68" s="383">
        <v>1.34269778971287</v>
      </c>
      <c r="BD68" s="382">
        <f t="shared" si="24"/>
        <v>-0.2216715973</v>
      </c>
      <c r="BE68" s="383">
        <v>1.0</v>
      </c>
      <c r="BF68" s="383">
        <f t="shared" si="25"/>
        <v>0.357474798</v>
      </c>
      <c r="BG68" s="382">
        <f t="shared" si="26"/>
        <v>-0.8598554619</v>
      </c>
      <c r="BH68" s="395">
        <f t="shared" si="27"/>
        <v>-0.1664143543</v>
      </c>
      <c r="BI68" s="383" t="s">
        <v>208</v>
      </c>
      <c r="BJ68" s="383" t="s">
        <v>136</v>
      </c>
      <c r="BK68" s="383" t="str">
        <f>Equip.!J85</f>
        <v>Norte</v>
      </c>
      <c r="BL68" s="432">
        <v>4841.0</v>
      </c>
      <c r="BM68" s="392">
        <v>1.0</v>
      </c>
      <c r="BN68" s="396">
        <f t="shared" si="28"/>
        <v>20.65688907</v>
      </c>
      <c r="BO68" s="397">
        <f t="shared" si="29"/>
        <v>6.038543158</v>
      </c>
      <c r="BP68" s="398">
        <f t="shared" si="30"/>
        <v>0.3339702017</v>
      </c>
      <c r="BQ68" s="396">
        <v>0.0</v>
      </c>
      <c r="BR68" s="396">
        <f t="shared" si="31"/>
        <v>0</v>
      </c>
      <c r="BS68" s="397">
        <f t="shared" si="32"/>
        <v>0.8626490226</v>
      </c>
      <c r="BT68" s="398">
        <f t="shared" si="33"/>
        <v>-1.084293146</v>
      </c>
      <c r="BU68" s="396">
        <v>0.0</v>
      </c>
      <c r="BV68" s="396">
        <f t="shared" si="34"/>
        <v>0</v>
      </c>
      <c r="BW68" s="397">
        <f t="shared" si="35"/>
        <v>1.725298045</v>
      </c>
      <c r="BX68" s="398">
        <f t="shared" si="36"/>
        <v>-0.7796913139</v>
      </c>
      <c r="BY68" s="396">
        <v>0.0</v>
      </c>
      <c r="BZ68" s="396">
        <f t="shared" si="37"/>
        <v>0</v>
      </c>
      <c r="CA68" s="397">
        <f t="shared" si="38"/>
        <v>11.21443729</v>
      </c>
      <c r="CB68" s="398">
        <f t="shared" si="39"/>
        <v>2.220699399</v>
      </c>
      <c r="CC68" s="400">
        <v>0.0</v>
      </c>
      <c r="CD68" s="396">
        <f t="shared" si="40"/>
        <v>0</v>
      </c>
      <c r="CE68" s="397">
        <f t="shared" si="41"/>
        <v>0.8626490226</v>
      </c>
      <c r="CF68" s="398">
        <f t="shared" si="42"/>
        <v>-1.084293146</v>
      </c>
      <c r="CG68" s="392">
        <v>0.0</v>
      </c>
      <c r="CH68" s="396">
        <f t="shared" si="43"/>
        <v>0</v>
      </c>
      <c r="CI68" s="397">
        <f t="shared" si="44"/>
        <v>3.45059609</v>
      </c>
      <c r="CJ68" s="398">
        <f t="shared" si="45"/>
        <v>0.1868654092</v>
      </c>
      <c r="CK68" s="392">
        <v>0.0</v>
      </c>
      <c r="CL68" s="396">
        <f t="shared" si="46"/>
        <v>0</v>
      </c>
      <c r="CM68" s="397">
        <f t="shared" si="47"/>
        <v>3.45059609</v>
      </c>
      <c r="CN68" s="398">
        <f t="shared" si="48"/>
        <v>-0.410224031</v>
      </c>
      <c r="CO68" s="392">
        <v>4.0</v>
      </c>
      <c r="CP68" s="433">
        <f t="shared" si="49"/>
        <v>82.62755629</v>
      </c>
      <c r="CQ68" s="397">
        <f t="shared" si="50"/>
        <v>55.20953745</v>
      </c>
      <c r="CR68" s="398">
        <f t="shared" si="51"/>
        <v>1.447020651</v>
      </c>
      <c r="CS68" s="404">
        <f t="shared" si="52"/>
        <v>0.2446981249</v>
      </c>
      <c r="CT68" s="396">
        <v>16.1103</v>
      </c>
      <c r="CU68" s="396">
        <v>66.7694205</v>
      </c>
      <c r="CV68" s="405">
        <f t="shared" si="53"/>
        <v>41.43986025</v>
      </c>
      <c r="CW68" s="383" t="s">
        <v>208</v>
      </c>
      <c r="CX68" s="383" t="s">
        <v>136</v>
      </c>
      <c r="CY68" s="220" t="s">
        <v>141</v>
      </c>
      <c r="CZ68" s="432">
        <v>4841.0</v>
      </c>
      <c r="DA68" s="392">
        <v>41.31377814501136</v>
      </c>
      <c r="DB68" s="398">
        <f t="shared" si="54"/>
        <v>0.05899304774</v>
      </c>
      <c r="DC68" s="396">
        <v>178.5713271</v>
      </c>
      <c r="DD68" s="398">
        <f t="shared" si="55"/>
        <v>0.1596875781</v>
      </c>
      <c r="DE68" s="400">
        <v>178.5713271</v>
      </c>
      <c r="DF68" s="398">
        <f t="shared" si="56"/>
        <v>0.4587718729</v>
      </c>
      <c r="DG68" s="490">
        <f t="shared" si="57"/>
        <v>0.1841113866</v>
      </c>
      <c r="DH68" s="400">
        <v>1453.31</v>
      </c>
      <c r="DI68" s="398">
        <f t="shared" si="58"/>
        <v>0.2537796597</v>
      </c>
      <c r="DJ68" s="411">
        <f t="shared" si="59"/>
        <v>0.2537796597</v>
      </c>
    </row>
    <row r="69">
      <c r="A69" s="428" t="s">
        <v>209</v>
      </c>
      <c r="B69" s="383" t="s">
        <v>140</v>
      </c>
      <c r="C69" s="383" t="s">
        <v>136</v>
      </c>
      <c r="D69" s="383" t="str">
        <f>Neces.!I83</f>
        <v>Norte</v>
      </c>
      <c r="E69" s="383">
        <v>622.511247729218</v>
      </c>
      <c r="F69" s="386">
        <f t="shared" si="1"/>
        <v>0.02555134082</v>
      </c>
      <c r="G69" s="385">
        <f t="shared" si="66"/>
        <v>22187.55887</v>
      </c>
      <c r="H69" s="385">
        <v>19818.0</v>
      </c>
      <c r="I69" s="383">
        <f t="shared" si="2"/>
        <v>4.297059824</v>
      </c>
      <c r="J69" s="386">
        <f t="shared" si="3"/>
        <v>-0.2064710097</v>
      </c>
      <c r="K69" s="383">
        <v>0.088541667</v>
      </c>
      <c r="L69" s="386">
        <f t="shared" si="63"/>
        <v>0.1774301143</v>
      </c>
      <c r="M69" s="383">
        <v>0.2273691</v>
      </c>
      <c r="N69" s="386">
        <f t="shared" si="5"/>
        <v>-0.925305902</v>
      </c>
      <c r="O69" s="383">
        <v>0.9456188622182005</v>
      </c>
      <c r="P69" s="387">
        <v>0.0</v>
      </c>
      <c r="Q69" s="387">
        <f t="shared" si="6"/>
        <v>-0.2205145505</v>
      </c>
      <c r="R69" s="383">
        <v>1599.55595922898</v>
      </c>
      <c r="S69" s="386">
        <f t="shared" si="7"/>
        <v>-0.02488749751</v>
      </c>
      <c r="T69" s="383">
        <v>11.9235038853567</v>
      </c>
      <c r="U69" s="386">
        <f t="shared" si="8"/>
        <v>0.866794973</v>
      </c>
      <c r="V69" s="383">
        <v>7.32667272176809</v>
      </c>
      <c r="W69" s="386">
        <f t="shared" si="9"/>
        <v>-0.1724316602</v>
      </c>
      <c r="X69" s="383">
        <v>17.4286002623877</v>
      </c>
      <c r="Y69" s="383">
        <f t="shared" si="10"/>
        <v>82.57139974</v>
      </c>
      <c r="Z69" s="386">
        <f t="shared" si="11"/>
        <v>-0.040695177</v>
      </c>
      <c r="AA69" s="395">
        <f t="shared" si="12"/>
        <v>-0.1062674235</v>
      </c>
      <c r="AB69" s="429" t="s">
        <v>209</v>
      </c>
      <c r="AC69" s="429" t="s">
        <v>140</v>
      </c>
      <c r="AD69" s="430">
        <v>19818.0</v>
      </c>
      <c r="AE69" s="431" t="str">
        <f>Leitos!K83</f>
        <v>Norte</v>
      </c>
      <c r="AF69" s="383">
        <v>0.0</v>
      </c>
      <c r="AG69" s="392">
        <f t="shared" si="61"/>
        <v>46.58304722</v>
      </c>
      <c r="AH69" s="382">
        <f t="shared" si="13"/>
        <v>46.58304722</v>
      </c>
      <c r="AI69" s="383">
        <v>0.0</v>
      </c>
      <c r="AJ69" s="392">
        <f t="shared" si="14"/>
        <v>0</v>
      </c>
      <c r="AK69" s="382">
        <f t="shared" si="15"/>
        <v>0</v>
      </c>
      <c r="AL69" s="383">
        <v>0.0</v>
      </c>
      <c r="AM69" s="392">
        <f t="shared" si="16"/>
        <v>8.626490226</v>
      </c>
      <c r="AN69" s="382">
        <f t="shared" si="17"/>
        <v>8.626490226</v>
      </c>
      <c r="AO69" s="383">
        <v>141.285699868806</v>
      </c>
      <c r="AP69" s="392">
        <f t="shared" si="18"/>
        <v>186.3321889</v>
      </c>
      <c r="AQ69" s="382">
        <f t="shared" si="19"/>
        <v>186.3321889</v>
      </c>
      <c r="AR69" s="393">
        <f t="shared" si="20"/>
        <v>67.80421318</v>
      </c>
      <c r="AS69" s="383" t="s">
        <v>209</v>
      </c>
      <c r="AT69" s="383" t="s">
        <v>140</v>
      </c>
      <c r="AU69" s="383" t="str">
        <f>RH!I83</f>
        <v>Norte</v>
      </c>
      <c r="AV69" s="432">
        <v>9524.0</v>
      </c>
      <c r="AW69" s="383">
        <v>100.0</v>
      </c>
      <c r="AX69" s="382">
        <f t="shared" si="21"/>
        <v>0.5453197569</v>
      </c>
      <c r="AY69" s="383">
        <v>100.0</v>
      </c>
      <c r="AZ69" s="382">
        <f t="shared" si="22"/>
        <v>0.5821825615</v>
      </c>
      <c r="BA69" s="383">
        <v>1.29427792915531</v>
      </c>
      <c r="BB69" s="382">
        <f t="shared" si="23"/>
        <v>-0.3334031453</v>
      </c>
      <c r="BC69" s="383">
        <v>1.47593097184378</v>
      </c>
      <c r="BD69" s="382">
        <f t="shared" si="24"/>
        <v>-0.003864515132</v>
      </c>
      <c r="BE69" s="383">
        <v>14.0</v>
      </c>
      <c r="BF69" s="383">
        <f t="shared" si="25"/>
        <v>1.469970601</v>
      </c>
      <c r="BG69" s="382">
        <f t="shared" si="26"/>
        <v>0.2734933079</v>
      </c>
      <c r="BH69" s="395">
        <f t="shared" si="27"/>
        <v>0.09345124017</v>
      </c>
      <c r="BI69" s="383" t="s">
        <v>209</v>
      </c>
      <c r="BJ69" s="383" t="s">
        <v>140</v>
      </c>
      <c r="BK69" s="383" t="str">
        <f>Equip.!J86</f>
        <v>Norte</v>
      </c>
      <c r="BL69" s="432">
        <v>19818.0</v>
      </c>
      <c r="BM69" s="392">
        <v>1.0</v>
      </c>
      <c r="BN69" s="396">
        <f t="shared" si="28"/>
        <v>5.045917852</v>
      </c>
      <c r="BO69" s="397">
        <f t="shared" si="29"/>
        <v>6.038543158</v>
      </c>
      <c r="BP69" s="398">
        <f t="shared" si="30"/>
        <v>0.3339702017</v>
      </c>
      <c r="BQ69" s="396">
        <v>0.0</v>
      </c>
      <c r="BR69" s="396">
        <f t="shared" si="31"/>
        <v>0</v>
      </c>
      <c r="BS69" s="397">
        <f t="shared" si="32"/>
        <v>0.8626490226</v>
      </c>
      <c r="BT69" s="398">
        <f t="shared" si="33"/>
        <v>-1.084293146</v>
      </c>
      <c r="BU69" s="396">
        <v>0.0</v>
      </c>
      <c r="BV69" s="396">
        <f t="shared" si="34"/>
        <v>0</v>
      </c>
      <c r="BW69" s="397">
        <f t="shared" si="35"/>
        <v>1.725298045</v>
      </c>
      <c r="BX69" s="398">
        <f t="shared" si="36"/>
        <v>-0.7796913139</v>
      </c>
      <c r="BY69" s="396">
        <v>3.0</v>
      </c>
      <c r="BZ69" s="396">
        <f t="shared" si="37"/>
        <v>15.13775356</v>
      </c>
      <c r="CA69" s="397">
        <f t="shared" si="38"/>
        <v>11.21443729</v>
      </c>
      <c r="CB69" s="398">
        <f t="shared" si="39"/>
        <v>2.220699399</v>
      </c>
      <c r="CC69" s="400">
        <v>0.0</v>
      </c>
      <c r="CD69" s="396">
        <f t="shared" si="40"/>
        <v>0</v>
      </c>
      <c r="CE69" s="397">
        <f t="shared" si="41"/>
        <v>0.8626490226</v>
      </c>
      <c r="CF69" s="398">
        <f t="shared" si="42"/>
        <v>-1.084293146</v>
      </c>
      <c r="CG69" s="392">
        <v>0.0</v>
      </c>
      <c r="CH69" s="396">
        <f t="shared" si="43"/>
        <v>0</v>
      </c>
      <c r="CI69" s="397">
        <f t="shared" si="44"/>
        <v>3.45059609</v>
      </c>
      <c r="CJ69" s="398">
        <f t="shared" si="45"/>
        <v>0.1868654092</v>
      </c>
      <c r="CK69" s="392">
        <v>0.0</v>
      </c>
      <c r="CL69" s="396">
        <f t="shared" si="46"/>
        <v>0</v>
      </c>
      <c r="CM69" s="397">
        <f t="shared" si="47"/>
        <v>3.45059609</v>
      </c>
      <c r="CN69" s="398">
        <f t="shared" si="48"/>
        <v>-0.410224031</v>
      </c>
      <c r="CO69" s="392">
        <v>8.0</v>
      </c>
      <c r="CP69" s="433">
        <f t="shared" si="49"/>
        <v>40.36734282</v>
      </c>
      <c r="CQ69" s="397">
        <f t="shared" si="50"/>
        <v>55.20953745</v>
      </c>
      <c r="CR69" s="398">
        <f t="shared" si="51"/>
        <v>1.447020651</v>
      </c>
      <c r="CS69" s="404">
        <f t="shared" si="52"/>
        <v>0.2446981249</v>
      </c>
      <c r="CT69" s="396">
        <v>16.1103</v>
      </c>
      <c r="CU69" s="396">
        <v>66.7694205</v>
      </c>
      <c r="CV69" s="405">
        <f t="shared" si="53"/>
        <v>41.43986025</v>
      </c>
      <c r="CW69" s="383" t="s">
        <v>209</v>
      </c>
      <c r="CX69" s="383" t="s">
        <v>140</v>
      </c>
      <c r="CY69" s="220" t="s">
        <v>141</v>
      </c>
      <c r="CZ69" s="432">
        <v>19818.0</v>
      </c>
      <c r="DA69" s="392">
        <v>45.41326067211626</v>
      </c>
      <c r="DB69" s="398">
        <f t="shared" si="54"/>
        <v>0.2130253863</v>
      </c>
      <c r="DC69" s="396">
        <v>246.8008013</v>
      </c>
      <c r="DD69" s="398">
        <f t="shared" si="55"/>
        <v>0.9126743942</v>
      </c>
      <c r="DE69" s="400">
        <v>246.8008013</v>
      </c>
      <c r="DF69" s="398">
        <f t="shared" si="56"/>
        <v>1.222887124</v>
      </c>
      <c r="DG69" s="491">
        <f t="shared" si="57"/>
        <v>0.6404030727</v>
      </c>
      <c r="DH69" s="400">
        <v>1390.81</v>
      </c>
      <c r="DI69" s="398">
        <f t="shared" si="58"/>
        <v>0.1549721693</v>
      </c>
      <c r="DJ69" s="411">
        <f t="shared" si="59"/>
        <v>0.1549721693</v>
      </c>
    </row>
    <row r="70">
      <c r="A70" s="428" t="s">
        <v>210</v>
      </c>
      <c r="B70" s="383" t="s">
        <v>136</v>
      </c>
      <c r="C70" s="383" t="s">
        <v>136</v>
      </c>
      <c r="D70" s="383" t="str">
        <f>Neces.!I84</f>
        <v>Centro</v>
      </c>
      <c r="E70" s="383">
        <v>622.145885328406</v>
      </c>
      <c r="F70" s="386">
        <f t="shared" si="1"/>
        <v>0.02215700496</v>
      </c>
      <c r="G70" s="385">
        <f t="shared" si="66"/>
        <v>5820.623603</v>
      </c>
      <c r="H70" s="385">
        <v>5199.0</v>
      </c>
      <c r="I70" s="383">
        <f t="shared" si="2"/>
        <v>3.715919817</v>
      </c>
      <c r="J70" s="386">
        <f t="shared" si="3"/>
        <v>1.170397702</v>
      </c>
      <c r="K70" s="383">
        <v>0.110261831</v>
      </c>
      <c r="L70" s="386">
        <f t="shared" si="63"/>
        <v>1.46121194</v>
      </c>
      <c r="M70" s="383">
        <v>0.305415515</v>
      </c>
      <c r="N70" s="386">
        <f t="shared" si="5"/>
        <v>2.402531561</v>
      </c>
      <c r="O70" s="383">
        <v>0.9456188622182005</v>
      </c>
      <c r="P70" s="387">
        <v>0.0</v>
      </c>
      <c r="Q70" s="387">
        <f t="shared" si="6"/>
        <v>-0.2205145505</v>
      </c>
      <c r="R70" s="383">
        <v>1134.83362185036</v>
      </c>
      <c r="S70" s="386">
        <f t="shared" si="7"/>
        <v>-0.6202748559</v>
      </c>
      <c r="T70" s="383">
        <v>10.9828813233314</v>
      </c>
      <c r="U70" s="386">
        <f t="shared" si="8"/>
        <v>0.4518510007</v>
      </c>
      <c r="V70" s="383">
        <v>7.61684939411425</v>
      </c>
      <c r="W70" s="386">
        <f t="shared" si="9"/>
        <v>0.1132990393</v>
      </c>
      <c r="X70" s="383">
        <v>7.32833237160992</v>
      </c>
      <c r="Y70" s="383">
        <f t="shared" si="10"/>
        <v>92.67166763</v>
      </c>
      <c r="Z70" s="386">
        <f t="shared" si="11"/>
        <v>1.005584782</v>
      </c>
      <c r="AA70" s="395">
        <f t="shared" si="12"/>
        <v>0.5305311058</v>
      </c>
      <c r="AB70" s="429" t="s">
        <v>210</v>
      </c>
      <c r="AC70" s="429" t="s">
        <v>136</v>
      </c>
      <c r="AD70" s="430">
        <v>5199.0</v>
      </c>
      <c r="AE70" s="431" t="str">
        <f>Leitos!K84</f>
        <v>Centro</v>
      </c>
      <c r="AF70" s="383">
        <v>0.0</v>
      </c>
      <c r="AG70" s="392">
        <f t="shared" si="61"/>
        <v>99.76794105</v>
      </c>
      <c r="AH70" s="382">
        <f t="shared" si="13"/>
        <v>99.76794105</v>
      </c>
      <c r="AI70" s="383">
        <v>0.0</v>
      </c>
      <c r="AJ70" s="392">
        <f t="shared" si="14"/>
        <v>19.78868252</v>
      </c>
      <c r="AK70" s="382">
        <f t="shared" si="15"/>
        <v>19.78868252</v>
      </c>
      <c r="AL70" s="383">
        <v>0.0</v>
      </c>
      <c r="AM70" s="392">
        <f t="shared" si="16"/>
        <v>22.17065357</v>
      </c>
      <c r="AN70" s="382">
        <f t="shared" si="17"/>
        <v>22.17065357</v>
      </c>
      <c r="AO70" s="383">
        <v>134.641277168686</v>
      </c>
      <c r="AP70" s="392">
        <f t="shared" si="18"/>
        <v>171.5935295</v>
      </c>
      <c r="AQ70" s="382">
        <f t="shared" si="19"/>
        <v>171.5935295</v>
      </c>
      <c r="AR70" s="393">
        <f t="shared" si="20"/>
        <v>82.04057963</v>
      </c>
      <c r="AS70" s="383" t="s">
        <v>210</v>
      </c>
      <c r="AT70" s="383" t="s">
        <v>136</v>
      </c>
      <c r="AU70" s="383" t="str">
        <f>RH!I84</f>
        <v>Centro</v>
      </c>
      <c r="AV70" s="432">
        <v>2564.0</v>
      </c>
      <c r="AW70" s="383">
        <v>100.0</v>
      </c>
      <c r="AX70" s="382">
        <f t="shared" si="21"/>
        <v>0.5453197569</v>
      </c>
      <c r="AY70" s="383">
        <v>100.0</v>
      </c>
      <c r="AZ70" s="382">
        <f t="shared" si="22"/>
        <v>0.5821825615</v>
      </c>
      <c r="BA70" s="383">
        <v>1.66859011348336</v>
      </c>
      <c r="BB70" s="382">
        <f t="shared" si="23"/>
        <v>0.161641904</v>
      </c>
      <c r="BC70" s="383">
        <v>1.73110213502597</v>
      </c>
      <c r="BD70" s="382">
        <f t="shared" si="24"/>
        <v>0.4132844685</v>
      </c>
      <c r="BE70" s="383">
        <v>5.0</v>
      </c>
      <c r="BF70" s="383">
        <f t="shared" si="25"/>
        <v>1.950078003</v>
      </c>
      <c r="BG70" s="382">
        <f t="shared" si="26"/>
        <v>0.7625999929</v>
      </c>
      <c r="BH70" s="395">
        <f t="shared" si="27"/>
        <v>0.4160201186</v>
      </c>
      <c r="BI70" s="383" t="s">
        <v>210</v>
      </c>
      <c r="BJ70" s="383" t="s">
        <v>136</v>
      </c>
      <c r="BK70" s="383" t="str">
        <f>Equip.!J87</f>
        <v>Centro</v>
      </c>
      <c r="BL70" s="432">
        <v>5199.0</v>
      </c>
      <c r="BM70" s="392">
        <v>0.0</v>
      </c>
      <c r="BN70" s="396">
        <f t="shared" si="28"/>
        <v>0</v>
      </c>
      <c r="BO70" s="397">
        <f t="shared" si="29"/>
        <v>4.763942089</v>
      </c>
      <c r="BP70" s="398">
        <f t="shared" si="30"/>
        <v>-1.784407504</v>
      </c>
      <c r="BQ70" s="396">
        <v>0.0</v>
      </c>
      <c r="BR70" s="396">
        <f t="shared" si="31"/>
        <v>0</v>
      </c>
      <c r="BS70" s="397">
        <f t="shared" si="32"/>
        <v>1.099371251</v>
      </c>
      <c r="BT70" s="398">
        <f t="shared" si="33"/>
        <v>-0.7294235125</v>
      </c>
      <c r="BU70" s="396">
        <v>0.0</v>
      </c>
      <c r="BV70" s="396">
        <f t="shared" si="34"/>
        <v>0</v>
      </c>
      <c r="BW70" s="397">
        <f t="shared" si="35"/>
        <v>2.473585315</v>
      </c>
      <c r="BX70" s="398">
        <f t="shared" si="36"/>
        <v>-0.3351658268</v>
      </c>
      <c r="BY70" s="396">
        <v>0.0</v>
      </c>
      <c r="BZ70" s="396">
        <f t="shared" si="37"/>
        <v>0</v>
      </c>
      <c r="CA70" s="397">
        <f t="shared" si="38"/>
        <v>3.664570838</v>
      </c>
      <c r="CB70" s="398">
        <f t="shared" si="39"/>
        <v>-0.3444168078</v>
      </c>
      <c r="CC70" s="400">
        <v>0.0</v>
      </c>
      <c r="CD70" s="396">
        <f t="shared" si="40"/>
        <v>0</v>
      </c>
      <c r="CE70" s="397">
        <f t="shared" si="41"/>
        <v>1.099371251</v>
      </c>
      <c r="CF70" s="398">
        <f t="shared" si="42"/>
        <v>-0.7294235125</v>
      </c>
      <c r="CG70" s="392">
        <v>0.0</v>
      </c>
      <c r="CH70" s="396">
        <f t="shared" si="43"/>
        <v>0</v>
      </c>
      <c r="CI70" s="397">
        <f t="shared" si="44"/>
        <v>1.465828335</v>
      </c>
      <c r="CJ70" s="398">
        <f t="shared" si="45"/>
        <v>-0.7408041516</v>
      </c>
      <c r="CK70" s="392">
        <v>0.0</v>
      </c>
      <c r="CL70" s="396">
        <f t="shared" si="46"/>
        <v>0</v>
      </c>
      <c r="CM70" s="397">
        <f t="shared" si="47"/>
        <v>1.649056877</v>
      </c>
      <c r="CN70" s="398">
        <f t="shared" si="48"/>
        <v>-1.085693517</v>
      </c>
      <c r="CO70" s="392">
        <v>0.0</v>
      </c>
      <c r="CP70" s="433">
        <f t="shared" si="49"/>
        <v>0</v>
      </c>
      <c r="CQ70" s="397">
        <f t="shared" si="50"/>
        <v>22.90356773</v>
      </c>
      <c r="CR70" s="398">
        <f t="shared" si="51"/>
        <v>-1.569888948</v>
      </c>
      <c r="CS70" s="404">
        <f t="shared" si="52"/>
        <v>-0.9508957239</v>
      </c>
      <c r="CT70" s="396">
        <v>3.048649</v>
      </c>
      <c r="CU70" s="396">
        <v>11.669958</v>
      </c>
      <c r="CV70" s="405">
        <f t="shared" si="53"/>
        <v>7.3593035</v>
      </c>
      <c r="CW70" s="383" t="s">
        <v>210</v>
      </c>
      <c r="CX70" s="383" t="s">
        <v>136</v>
      </c>
      <c r="CY70" s="220" t="s">
        <v>138</v>
      </c>
      <c r="CZ70" s="432">
        <v>5199.0</v>
      </c>
      <c r="DA70" s="392">
        <v>0.0</v>
      </c>
      <c r="DB70" s="398">
        <f t="shared" si="54"/>
        <v>-1.493314547</v>
      </c>
      <c r="DC70" s="396">
        <v>115.1448625</v>
      </c>
      <c r="DD70" s="398">
        <f t="shared" si="55"/>
        <v>-0.5402927778</v>
      </c>
      <c r="DE70" s="400">
        <v>115.1448625</v>
      </c>
      <c r="DF70" s="398">
        <f t="shared" si="56"/>
        <v>-0.2515535326</v>
      </c>
      <c r="DG70" s="492">
        <f t="shared" si="57"/>
        <v>-0.944618851</v>
      </c>
      <c r="DH70" s="400">
        <v>1678.32</v>
      </c>
      <c r="DI70" s="398">
        <f t="shared" si="58"/>
        <v>0.6095024341</v>
      </c>
      <c r="DJ70" s="411">
        <f t="shared" si="59"/>
        <v>0.6095024341</v>
      </c>
    </row>
    <row r="71">
      <c r="A71" s="428" t="s">
        <v>211</v>
      </c>
      <c r="B71" s="383" t="s">
        <v>134</v>
      </c>
      <c r="C71" s="383" t="s">
        <v>134</v>
      </c>
      <c r="D71" s="383" t="str">
        <f>Neces.!I85</f>
        <v>Leste</v>
      </c>
      <c r="E71" s="383">
        <v>483.986784370702</v>
      </c>
      <c r="F71" s="386">
        <f t="shared" si="1"/>
        <v>-1.261386101</v>
      </c>
      <c r="G71" s="385">
        <f t="shared" si="66"/>
        <v>7867.19024</v>
      </c>
      <c r="H71" s="385">
        <v>7027.0</v>
      </c>
      <c r="I71" s="383">
        <f t="shared" si="2"/>
        <v>3.846769954</v>
      </c>
      <c r="J71" s="386">
        <f t="shared" si="3"/>
        <v>0.860380398</v>
      </c>
      <c r="K71" s="383">
        <v>0.093771389</v>
      </c>
      <c r="L71" s="386">
        <f t="shared" si="63"/>
        <v>0.4865356098</v>
      </c>
      <c r="M71" s="383">
        <v>0.23613963</v>
      </c>
      <c r="N71" s="386">
        <f t="shared" si="5"/>
        <v>-0.5513374333</v>
      </c>
      <c r="O71" s="383">
        <v>0.9456188622182005</v>
      </c>
      <c r="P71" s="387">
        <v>0.0</v>
      </c>
      <c r="Q71" s="387">
        <f t="shared" si="6"/>
        <v>-0.2205145505</v>
      </c>
      <c r="R71" s="383">
        <v>1494.23651629429</v>
      </c>
      <c r="S71" s="386">
        <f t="shared" si="7"/>
        <v>-0.159819391</v>
      </c>
      <c r="T71" s="383">
        <v>8.96541909776576</v>
      </c>
      <c r="U71" s="386">
        <f t="shared" si="8"/>
        <v>-0.4381274279</v>
      </c>
      <c r="V71" s="383">
        <v>7.07271951045966</v>
      </c>
      <c r="W71" s="386">
        <f t="shared" si="9"/>
        <v>-0.4224939002</v>
      </c>
      <c r="X71" s="383">
        <v>12.9642806318486</v>
      </c>
      <c r="Y71" s="383">
        <f t="shared" si="10"/>
        <v>87.03571937</v>
      </c>
      <c r="Z71" s="386">
        <f t="shared" si="11"/>
        <v>0.4217606914</v>
      </c>
      <c r="AA71" s="395">
        <f t="shared" si="12"/>
        <v>-0.2336592092</v>
      </c>
      <c r="AB71" s="429" t="s">
        <v>211</v>
      </c>
      <c r="AC71" s="429" t="s">
        <v>134</v>
      </c>
      <c r="AD71" s="430">
        <v>7027.0</v>
      </c>
      <c r="AE71" s="431" t="str">
        <f>Leitos!K85</f>
        <v>Leste</v>
      </c>
      <c r="AF71" s="383">
        <v>0.0</v>
      </c>
      <c r="AG71" s="392">
        <f t="shared" si="61"/>
        <v>78.01803978</v>
      </c>
      <c r="AH71" s="382">
        <f t="shared" si="13"/>
        <v>78.01803978</v>
      </c>
      <c r="AI71" s="383">
        <v>0.0</v>
      </c>
      <c r="AJ71" s="392">
        <f t="shared" si="14"/>
        <v>15.10026576</v>
      </c>
      <c r="AK71" s="382">
        <f t="shared" si="15"/>
        <v>15.10026576</v>
      </c>
      <c r="AL71" s="383">
        <v>0.0</v>
      </c>
      <c r="AM71" s="392">
        <f t="shared" si="16"/>
        <v>18.62366111</v>
      </c>
      <c r="AN71" s="382">
        <f t="shared" si="17"/>
        <v>18.62366111</v>
      </c>
      <c r="AO71" s="383">
        <v>142.308239647076</v>
      </c>
      <c r="AP71" s="392">
        <f t="shared" si="18"/>
        <v>137.9157607</v>
      </c>
      <c r="AQ71" s="382">
        <f t="shared" si="19"/>
        <v>137.9157607</v>
      </c>
      <c r="AR71" s="393">
        <f t="shared" si="20"/>
        <v>65.58548764</v>
      </c>
      <c r="AS71" s="383" t="s">
        <v>211</v>
      </c>
      <c r="AT71" s="383" t="s">
        <v>134</v>
      </c>
      <c r="AU71" s="383" t="str">
        <f>RH!I85</f>
        <v>Leste</v>
      </c>
      <c r="AV71" s="432">
        <v>2317.0</v>
      </c>
      <c r="AW71" s="383">
        <v>100.0</v>
      </c>
      <c r="AX71" s="382">
        <f t="shared" si="21"/>
        <v>0.5453197569</v>
      </c>
      <c r="AY71" s="383">
        <v>98.1926853564821</v>
      </c>
      <c r="AZ71" s="382">
        <f t="shared" si="22"/>
        <v>0.4411933907</v>
      </c>
      <c r="BA71" s="383">
        <v>1.89981499928846</v>
      </c>
      <c r="BB71" s="382">
        <f t="shared" si="23"/>
        <v>0.4674474315</v>
      </c>
      <c r="BC71" s="383">
        <v>1.1242350932119</v>
      </c>
      <c r="BD71" s="382">
        <f t="shared" si="24"/>
        <v>-0.578810275</v>
      </c>
      <c r="BE71" s="383">
        <v>1.0</v>
      </c>
      <c r="BF71" s="383">
        <f t="shared" si="25"/>
        <v>0.4315925766</v>
      </c>
      <c r="BG71" s="382">
        <f t="shared" si="26"/>
        <v>-0.7843483967</v>
      </c>
      <c r="BH71" s="395">
        <f t="shared" si="27"/>
        <v>0.04133959772</v>
      </c>
      <c r="BI71" s="383" t="s">
        <v>211</v>
      </c>
      <c r="BJ71" s="383" t="s">
        <v>134</v>
      </c>
      <c r="BK71" s="383" t="str">
        <f>Equip.!J88</f>
        <v>Leste</v>
      </c>
      <c r="BL71" s="432">
        <v>7027.0</v>
      </c>
      <c r="BM71" s="392">
        <v>0.0</v>
      </c>
      <c r="BN71" s="396">
        <f t="shared" si="28"/>
        <v>0</v>
      </c>
      <c r="BO71" s="397">
        <f t="shared" si="29"/>
        <v>6.543448498</v>
      </c>
      <c r="BP71" s="398">
        <f t="shared" si="30"/>
        <v>1.173119203</v>
      </c>
      <c r="BQ71" s="396">
        <v>1.0</v>
      </c>
      <c r="BR71" s="396">
        <f t="shared" si="31"/>
        <v>14.23082396</v>
      </c>
      <c r="BS71" s="397">
        <f t="shared" si="32"/>
        <v>1.510026576</v>
      </c>
      <c r="BT71" s="398">
        <f t="shared" si="33"/>
        <v>-0.1138112586</v>
      </c>
      <c r="BU71" s="396">
        <v>0.0</v>
      </c>
      <c r="BV71" s="396">
        <f t="shared" si="34"/>
        <v>0</v>
      </c>
      <c r="BW71" s="397">
        <f t="shared" si="35"/>
        <v>7.04679069</v>
      </c>
      <c r="BX71" s="398">
        <f t="shared" si="36"/>
        <v>2.381580038</v>
      </c>
      <c r="BY71" s="396">
        <v>0.0</v>
      </c>
      <c r="BZ71" s="396">
        <f t="shared" si="37"/>
        <v>0</v>
      </c>
      <c r="CA71" s="397">
        <f t="shared" si="38"/>
        <v>6.543448498</v>
      </c>
      <c r="CB71" s="398">
        <f t="shared" si="39"/>
        <v>0.6337005918</v>
      </c>
      <c r="CC71" s="400">
        <v>1.0</v>
      </c>
      <c r="CD71" s="396">
        <f t="shared" si="40"/>
        <v>14.23082396</v>
      </c>
      <c r="CE71" s="397">
        <f t="shared" si="41"/>
        <v>1.510026576</v>
      </c>
      <c r="CF71" s="398">
        <f t="shared" si="42"/>
        <v>-0.1138112586</v>
      </c>
      <c r="CG71" s="392">
        <v>0.0</v>
      </c>
      <c r="CH71" s="396">
        <f t="shared" si="43"/>
        <v>0</v>
      </c>
      <c r="CI71" s="397">
        <f t="shared" si="44"/>
        <v>4.026737537</v>
      </c>
      <c r="CJ71" s="398">
        <f t="shared" si="45"/>
        <v>0.4561507608</v>
      </c>
      <c r="CK71" s="392">
        <v>0.0</v>
      </c>
      <c r="CL71" s="396">
        <f t="shared" si="46"/>
        <v>0</v>
      </c>
      <c r="CM71" s="397">
        <f t="shared" si="47"/>
        <v>8.053475074</v>
      </c>
      <c r="CN71" s="398">
        <f t="shared" si="48"/>
        <v>1.315580369</v>
      </c>
      <c r="CO71" s="392">
        <v>10.0</v>
      </c>
      <c r="CP71" s="433">
        <f t="shared" si="49"/>
        <v>142.3082396</v>
      </c>
      <c r="CQ71" s="397">
        <f t="shared" si="50"/>
        <v>58.38769429</v>
      </c>
      <c r="CR71" s="398">
        <f t="shared" si="51"/>
        <v>1.743814463</v>
      </c>
      <c r="CS71" s="404">
        <f t="shared" si="52"/>
        <v>1.054334347</v>
      </c>
      <c r="CT71" s="396">
        <v>1.638002</v>
      </c>
      <c r="CU71" s="396">
        <v>44.1482445</v>
      </c>
      <c r="CV71" s="405">
        <f t="shared" si="53"/>
        <v>22.89312325</v>
      </c>
      <c r="CW71" s="383" t="s">
        <v>211</v>
      </c>
      <c r="CX71" s="383" t="s">
        <v>134</v>
      </c>
      <c r="CY71" s="220" t="s">
        <v>135</v>
      </c>
      <c r="CZ71" s="432">
        <v>7027.0</v>
      </c>
      <c r="DA71" s="392">
        <v>85.38494378824534</v>
      </c>
      <c r="DB71" s="398">
        <f t="shared" si="54"/>
        <v>1.714905632</v>
      </c>
      <c r="DC71" s="396">
        <v>113.7485418</v>
      </c>
      <c r="DD71" s="398">
        <f t="shared" si="55"/>
        <v>-0.5557027028</v>
      </c>
      <c r="DE71" s="400">
        <v>113.7485418</v>
      </c>
      <c r="DF71" s="398">
        <f t="shared" si="56"/>
        <v>-0.2671912017</v>
      </c>
      <c r="DG71" s="440">
        <f t="shared" si="57"/>
        <v>0.6517293399</v>
      </c>
      <c r="DH71" s="400">
        <v>1534.54</v>
      </c>
      <c r="DI71" s="398">
        <f t="shared" si="58"/>
        <v>0.3821977787</v>
      </c>
      <c r="DJ71" s="411">
        <f t="shared" si="59"/>
        <v>0.3821977787</v>
      </c>
    </row>
    <row r="72">
      <c r="A72" s="428" t="s">
        <v>212</v>
      </c>
      <c r="B72" s="383" t="s">
        <v>136</v>
      </c>
      <c r="C72" s="383" t="s">
        <v>136</v>
      </c>
      <c r="D72" s="383" t="str">
        <f>Neces.!I86</f>
        <v>Norte</v>
      </c>
      <c r="E72" s="383">
        <v>538.818264508893</v>
      </c>
      <c r="F72" s="386">
        <f t="shared" si="1"/>
        <v>-0.7519837682</v>
      </c>
      <c r="G72" s="385">
        <f t="shared" si="66"/>
        <v>33115.64254</v>
      </c>
      <c r="H72" s="385">
        <v>29579.0</v>
      </c>
      <c r="I72" s="383">
        <f t="shared" si="2"/>
        <v>4.470983487</v>
      </c>
      <c r="J72" s="386">
        <f t="shared" si="3"/>
        <v>-0.6185404725</v>
      </c>
      <c r="K72" s="383">
        <v>0.080111243</v>
      </c>
      <c r="L72" s="386">
        <f t="shared" si="63"/>
        <v>-0.3208545722</v>
      </c>
      <c r="M72" s="383">
        <v>0.24500486</v>
      </c>
      <c r="N72" s="386">
        <f t="shared" si="5"/>
        <v>-0.1733310315</v>
      </c>
      <c r="O72" s="383">
        <v>0.9456188622182005</v>
      </c>
      <c r="P72" s="387">
        <v>0.0</v>
      </c>
      <c r="Q72" s="387">
        <f t="shared" si="6"/>
        <v>-0.2205145505</v>
      </c>
      <c r="R72" s="383">
        <v>1619.39213631292</v>
      </c>
      <c r="S72" s="386">
        <f t="shared" si="7"/>
        <v>0.0005259765613</v>
      </c>
      <c r="T72" s="383">
        <v>7.74535988370127</v>
      </c>
      <c r="U72" s="386">
        <f t="shared" si="8"/>
        <v>-0.976341412</v>
      </c>
      <c r="V72" s="383">
        <v>7.79945231414179</v>
      </c>
      <c r="W72" s="386">
        <f t="shared" si="9"/>
        <v>0.2931041892</v>
      </c>
      <c r="X72" s="383">
        <v>22.1204232732682</v>
      </c>
      <c r="Y72" s="383">
        <f t="shared" si="10"/>
        <v>77.87957673</v>
      </c>
      <c r="Z72" s="386">
        <f t="shared" si="11"/>
        <v>-0.5267179676</v>
      </c>
      <c r="AA72" s="395">
        <f t="shared" si="12"/>
        <v>-0.3925533316</v>
      </c>
      <c r="AB72" s="429" t="s">
        <v>212</v>
      </c>
      <c r="AC72" s="429" t="s">
        <v>136</v>
      </c>
      <c r="AD72" s="430">
        <v>29579.0</v>
      </c>
      <c r="AE72" s="431" t="str">
        <f>Leitos!K86</f>
        <v>Norte</v>
      </c>
      <c r="AF72" s="383">
        <v>0.0</v>
      </c>
      <c r="AG72" s="392">
        <f t="shared" si="61"/>
        <v>46.58304722</v>
      </c>
      <c r="AH72" s="382">
        <f t="shared" si="13"/>
        <v>46.58304722</v>
      </c>
      <c r="AI72" s="383">
        <v>0.0</v>
      </c>
      <c r="AJ72" s="392">
        <f t="shared" si="14"/>
        <v>0</v>
      </c>
      <c r="AK72" s="382">
        <f t="shared" si="15"/>
        <v>0</v>
      </c>
      <c r="AL72" s="383">
        <v>0.0</v>
      </c>
      <c r="AM72" s="392">
        <f t="shared" si="16"/>
        <v>8.626490226</v>
      </c>
      <c r="AN72" s="382">
        <f t="shared" si="17"/>
        <v>8.626490226</v>
      </c>
      <c r="AO72" s="383">
        <v>148.754183711417</v>
      </c>
      <c r="AP72" s="392">
        <f t="shared" si="18"/>
        <v>186.3321889</v>
      </c>
      <c r="AQ72" s="382">
        <f t="shared" si="19"/>
        <v>186.3321889</v>
      </c>
      <c r="AR72" s="393">
        <f t="shared" si="20"/>
        <v>67.80421318</v>
      </c>
      <c r="AS72" s="383" t="s">
        <v>212</v>
      </c>
      <c r="AT72" s="383" t="s">
        <v>136</v>
      </c>
      <c r="AU72" s="383" t="str">
        <f>RH!I86</f>
        <v>Norte</v>
      </c>
      <c r="AV72" s="432">
        <v>13850.0</v>
      </c>
      <c r="AW72" s="383">
        <v>100.0</v>
      </c>
      <c r="AX72" s="382">
        <f t="shared" si="21"/>
        <v>0.5453197569</v>
      </c>
      <c r="AY72" s="383">
        <v>100.0</v>
      </c>
      <c r="AZ72" s="382">
        <f t="shared" si="22"/>
        <v>0.5821825615</v>
      </c>
      <c r="BA72" s="383">
        <v>1.84505899455695</v>
      </c>
      <c r="BB72" s="382">
        <f t="shared" si="23"/>
        <v>0.3950301013</v>
      </c>
      <c r="BC72" s="383">
        <v>1.45035329118631</v>
      </c>
      <c r="BD72" s="382">
        <f t="shared" si="24"/>
        <v>-0.04567842293</v>
      </c>
      <c r="BE72" s="383">
        <v>17.0</v>
      </c>
      <c r="BF72" s="383">
        <f t="shared" si="25"/>
        <v>1.227436823</v>
      </c>
      <c r="BG72" s="382">
        <f t="shared" si="26"/>
        <v>0.02641340185</v>
      </c>
      <c r="BH72" s="395">
        <f t="shared" si="27"/>
        <v>0.2747290512</v>
      </c>
      <c r="BI72" s="383" t="s">
        <v>212</v>
      </c>
      <c r="BJ72" s="383" t="s">
        <v>136</v>
      </c>
      <c r="BK72" s="383" t="str">
        <f>Equip.!J89</f>
        <v>Norte</v>
      </c>
      <c r="BL72" s="432">
        <v>29579.0</v>
      </c>
      <c r="BM72" s="392">
        <v>1.0</v>
      </c>
      <c r="BN72" s="396">
        <f t="shared" si="28"/>
        <v>3.380776903</v>
      </c>
      <c r="BO72" s="397">
        <f t="shared" si="29"/>
        <v>6.038543158</v>
      </c>
      <c r="BP72" s="398">
        <f t="shared" si="30"/>
        <v>0.3339702017</v>
      </c>
      <c r="BQ72" s="396">
        <v>0.0</v>
      </c>
      <c r="BR72" s="396">
        <f t="shared" si="31"/>
        <v>0</v>
      </c>
      <c r="BS72" s="397">
        <f t="shared" si="32"/>
        <v>0.8626490226</v>
      </c>
      <c r="BT72" s="398">
        <f t="shared" si="33"/>
        <v>-1.084293146</v>
      </c>
      <c r="BU72" s="396">
        <v>0.0</v>
      </c>
      <c r="BV72" s="396">
        <f t="shared" si="34"/>
        <v>0</v>
      </c>
      <c r="BW72" s="397">
        <f t="shared" si="35"/>
        <v>1.725298045</v>
      </c>
      <c r="BX72" s="398">
        <f t="shared" si="36"/>
        <v>-0.7796913139</v>
      </c>
      <c r="BY72" s="396">
        <v>2.0</v>
      </c>
      <c r="BZ72" s="396">
        <f t="shared" si="37"/>
        <v>6.761553805</v>
      </c>
      <c r="CA72" s="397">
        <f t="shared" si="38"/>
        <v>11.21443729</v>
      </c>
      <c r="CB72" s="398">
        <f t="shared" si="39"/>
        <v>2.220699399</v>
      </c>
      <c r="CC72" s="400">
        <v>0.0</v>
      </c>
      <c r="CD72" s="396">
        <f t="shared" si="40"/>
        <v>0</v>
      </c>
      <c r="CE72" s="397">
        <f t="shared" si="41"/>
        <v>0.8626490226</v>
      </c>
      <c r="CF72" s="398">
        <f t="shared" si="42"/>
        <v>-1.084293146</v>
      </c>
      <c r="CG72" s="392">
        <v>0.0</v>
      </c>
      <c r="CH72" s="396">
        <f t="shared" si="43"/>
        <v>0</v>
      </c>
      <c r="CI72" s="397">
        <f t="shared" si="44"/>
        <v>3.45059609</v>
      </c>
      <c r="CJ72" s="398">
        <f t="shared" si="45"/>
        <v>0.1868654092</v>
      </c>
      <c r="CK72" s="392">
        <v>0.0</v>
      </c>
      <c r="CL72" s="396">
        <f t="shared" si="46"/>
        <v>0</v>
      </c>
      <c r="CM72" s="397">
        <f t="shared" si="47"/>
        <v>3.45059609</v>
      </c>
      <c r="CN72" s="398">
        <f t="shared" si="48"/>
        <v>-0.410224031</v>
      </c>
      <c r="CO72" s="392">
        <v>30.0</v>
      </c>
      <c r="CP72" s="433">
        <f t="shared" si="49"/>
        <v>101.4233071</v>
      </c>
      <c r="CQ72" s="397">
        <f t="shared" si="50"/>
        <v>55.20953745</v>
      </c>
      <c r="CR72" s="398">
        <f t="shared" si="51"/>
        <v>1.447020651</v>
      </c>
      <c r="CS72" s="404">
        <f t="shared" si="52"/>
        <v>0.2446981249</v>
      </c>
      <c r="CT72" s="396">
        <v>16.1103</v>
      </c>
      <c r="CU72" s="396">
        <v>66.7694205</v>
      </c>
      <c r="CV72" s="405">
        <f t="shared" si="53"/>
        <v>41.43986025</v>
      </c>
      <c r="CW72" s="383" t="s">
        <v>212</v>
      </c>
      <c r="CX72" s="383" t="s">
        <v>136</v>
      </c>
      <c r="CY72" s="220" t="s">
        <v>141</v>
      </c>
      <c r="CZ72" s="432">
        <v>29579.0</v>
      </c>
      <c r="DA72" s="392">
        <v>111.56563778356266</v>
      </c>
      <c r="DB72" s="398">
        <f t="shared" si="54"/>
        <v>2.698608695</v>
      </c>
      <c r="DC72" s="396">
        <v>194.6045442</v>
      </c>
      <c r="DD72" s="398">
        <f t="shared" si="55"/>
        <v>0.3366316516</v>
      </c>
      <c r="DE72" s="400">
        <v>194.6045442</v>
      </c>
      <c r="DF72" s="398">
        <f t="shared" si="56"/>
        <v>0.6383310129</v>
      </c>
      <c r="DG72" s="493">
        <f t="shared" si="57"/>
        <v>1.593045014</v>
      </c>
      <c r="DH72" s="400">
        <v>2170.1</v>
      </c>
      <c r="DI72" s="398">
        <f t="shared" si="58"/>
        <v>1.386967196</v>
      </c>
      <c r="DJ72" s="411">
        <f t="shared" si="59"/>
        <v>1.386967196</v>
      </c>
    </row>
    <row r="73">
      <c r="A73" s="494" t="s">
        <v>213</v>
      </c>
      <c r="B73" s="387" t="s">
        <v>134</v>
      </c>
      <c r="C73" s="383" t="s">
        <v>134</v>
      </c>
      <c r="D73" s="383" t="str">
        <f>Neces.!I87</f>
        <v>Leste</v>
      </c>
      <c r="E73" s="383">
        <v>756.875649635274</v>
      </c>
      <c r="F73" s="386">
        <f t="shared" si="1"/>
        <v>1.273840455</v>
      </c>
      <c r="G73" s="385">
        <v>10577.0</v>
      </c>
      <c r="H73" s="385">
        <v>8142.0</v>
      </c>
      <c r="I73" s="383">
        <f t="shared" si="2"/>
        <v>3.910731098</v>
      </c>
      <c r="J73" s="386">
        <f t="shared" si="3"/>
        <v>0.7088401535</v>
      </c>
      <c r="K73" s="383">
        <v>0.10498949</v>
      </c>
      <c r="L73" s="386">
        <f t="shared" si="63"/>
        <v>1.149587425</v>
      </c>
      <c r="M73" s="383">
        <v>0.250912712</v>
      </c>
      <c r="N73" s="386">
        <f t="shared" si="5"/>
        <v>0.07857510942</v>
      </c>
      <c r="O73" s="387">
        <v>2.2043272471614195</v>
      </c>
      <c r="P73" s="387">
        <v>1.258708384943219</v>
      </c>
      <c r="Q73" s="387">
        <f t="shared" si="6"/>
        <v>1.590947519</v>
      </c>
      <c r="R73" s="383">
        <v>1240.48145418816</v>
      </c>
      <c r="S73" s="386">
        <f t="shared" si="7"/>
        <v>-0.4849222404</v>
      </c>
      <c r="T73" s="383">
        <v>10.5870793416851</v>
      </c>
      <c r="U73" s="386">
        <f t="shared" si="8"/>
        <v>0.2772478675</v>
      </c>
      <c r="V73" s="383">
        <v>6.30066322770818</v>
      </c>
      <c r="W73" s="386">
        <f t="shared" si="9"/>
        <v>-1.18272104</v>
      </c>
      <c r="X73" s="383">
        <v>22.7339719970523</v>
      </c>
      <c r="Y73" s="383">
        <f t="shared" si="10"/>
        <v>77.266028</v>
      </c>
      <c r="Z73" s="386">
        <f t="shared" si="11"/>
        <v>-0.5902750673</v>
      </c>
      <c r="AA73" s="395">
        <f t="shared" si="12"/>
        <v>0.6138644743</v>
      </c>
      <c r="AB73" s="429" t="s">
        <v>213</v>
      </c>
      <c r="AC73" s="429" t="s">
        <v>134</v>
      </c>
      <c r="AD73" s="430">
        <v>8142.0</v>
      </c>
      <c r="AE73" s="431" t="str">
        <f>Leitos!K87</f>
        <v>Leste</v>
      </c>
      <c r="AF73" s="383">
        <v>0.0</v>
      </c>
      <c r="AG73" s="392">
        <f t="shared" si="61"/>
        <v>78.01803978</v>
      </c>
      <c r="AH73" s="382">
        <f t="shared" si="13"/>
        <v>78.01803978</v>
      </c>
      <c r="AI73" s="383">
        <v>0.0</v>
      </c>
      <c r="AJ73" s="392">
        <f t="shared" si="14"/>
        <v>15.10026576</v>
      </c>
      <c r="AK73" s="382">
        <f t="shared" si="15"/>
        <v>15.10026576</v>
      </c>
      <c r="AL73" s="383">
        <v>0.0</v>
      </c>
      <c r="AM73" s="392">
        <f t="shared" si="16"/>
        <v>18.62366111</v>
      </c>
      <c r="AN73" s="382">
        <f t="shared" si="17"/>
        <v>18.62366111</v>
      </c>
      <c r="AO73" s="383">
        <v>147.383935151069</v>
      </c>
      <c r="AP73" s="392">
        <f t="shared" si="18"/>
        <v>137.9157607</v>
      </c>
      <c r="AQ73" s="382">
        <f t="shared" si="19"/>
        <v>137.9157607</v>
      </c>
      <c r="AR73" s="393">
        <f t="shared" si="20"/>
        <v>65.58548764</v>
      </c>
      <c r="AS73" s="383" t="s">
        <v>213</v>
      </c>
      <c r="AT73" s="383" t="s">
        <v>134</v>
      </c>
      <c r="AU73" s="383" t="str">
        <f>RH!I87</f>
        <v>Leste</v>
      </c>
      <c r="AV73" s="432">
        <v>3899.0</v>
      </c>
      <c r="AW73" s="383">
        <v>100.0</v>
      </c>
      <c r="AX73" s="382">
        <f t="shared" si="21"/>
        <v>0.5453197569</v>
      </c>
      <c r="AY73" s="383">
        <v>100.0</v>
      </c>
      <c r="AZ73" s="382">
        <f t="shared" si="22"/>
        <v>0.5821825615</v>
      </c>
      <c r="BA73" s="383">
        <v>1.88528617047408</v>
      </c>
      <c r="BB73" s="382">
        <f t="shared" si="23"/>
        <v>0.4482323884</v>
      </c>
      <c r="BC73" s="383">
        <v>1.43085237042496</v>
      </c>
      <c r="BD73" s="382">
        <f t="shared" si="24"/>
        <v>-0.07755815877</v>
      </c>
      <c r="BE73" s="383">
        <v>1.0</v>
      </c>
      <c r="BF73" s="383">
        <f t="shared" si="25"/>
        <v>0.2564760195</v>
      </c>
      <c r="BG73" s="382">
        <f t="shared" si="26"/>
        <v>-0.962747393</v>
      </c>
      <c r="BH73" s="395">
        <f t="shared" si="27"/>
        <v>0.1822097371</v>
      </c>
      <c r="BI73" s="383" t="s">
        <v>213</v>
      </c>
      <c r="BJ73" s="383" t="s">
        <v>134</v>
      </c>
      <c r="BK73" s="383" t="str">
        <f>Equip.!J90</f>
        <v>Leste</v>
      </c>
      <c r="BL73" s="432">
        <v>8142.0</v>
      </c>
      <c r="BM73" s="392">
        <v>1.0</v>
      </c>
      <c r="BN73" s="396">
        <f t="shared" si="28"/>
        <v>12.2819946</v>
      </c>
      <c r="BO73" s="397">
        <f t="shared" si="29"/>
        <v>6.543448498</v>
      </c>
      <c r="BP73" s="398">
        <f t="shared" si="30"/>
        <v>1.173119203</v>
      </c>
      <c r="BQ73" s="396">
        <v>0.0</v>
      </c>
      <c r="BR73" s="396">
        <f t="shared" si="31"/>
        <v>0</v>
      </c>
      <c r="BS73" s="397">
        <f t="shared" si="32"/>
        <v>1.510026576</v>
      </c>
      <c r="BT73" s="398">
        <f t="shared" si="33"/>
        <v>-0.1138112586</v>
      </c>
      <c r="BU73" s="396">
        <v>0.0</v>
      </c>
      <c r="BV73" s="396">
        <f t="shared" si="34"/>
        <v>0</v>
      </c>
      <c r="BW73" s="397">
        <f t="shared" si="35"/>
        <v>7.04679069</v>
      </c>
      <c r="BX73" s="398">
        <f t="shared" si="36"/>
        <v>2.381580038</v>
      </c>
      <c r="BY73" s="396">
        <v>0.0</v>
      </c>
      <c r="BZ73" s="396">
        <f t="shared" si="37"/>
        <v>0</v>
      </c>
      <c r="CA73" s="397">
        <f t="shared" si="38"/>
        <v>6.543448498</v>
      </c>
      <c r="CB73" s="398">
        <f t="shared" si="39"/>
        <v>0.6337005918</v>
      </c>
      <c r="CC73" s="400">
        <v>0.0</v>
      </c>
      <c r="CD73" s="396">
        <f t="shared" si="40"/>
        <v>0</v>
      </c>
      <c r="CE73" s="397">
        <f t="shared" si="41"/>
        <v>1.510026576</v>
      </c>
      <c r="CF73" s="398">
        <f t="shared" si="42"/>
        <v>-0.1138112586</v>
      </c>
      <c r="CG73" s="392">
        <v>0.0</v>
      </c>
      <c r="CH73" s="396">
        <f t="shared" si="43"/>
        <v>0</v>
      </c>
      <c r="CI73" s="397">
        <f t="shared" si="44"/>
        <v>4.026737537</v>
      </c>
      <c r="CJ73" s="398">
        <f t="shared" si="45"/>
        <v>0.4561507608</v>
      </c>
      <c r="CK73" s="392">
        <v>0.0</v>
      </c>
      <c r="CL73" s="396">
        <f t="shared" si="46"/>
        <v>0</v>
      </c>
      <c r="CM73" s="397">
        <f t="shared" si="47"/>
        <v>8.053475074</v>
      </c>
      <c r="CN73" s="398">
        <f t="shared" si="48"/>
        <v>1.315580369</v>
      </c>
      <c r="CO73" s="392">
        <v>8.0</v>
      </c>
      <c r="CP73" s="433">
        <f t="shared" si="49"/>
        <v>98.25595677</v>
      </c>
      <c r="CQ73" s="397">
        <f t="shared" si="50"/>
        <v>58.38769429</v>
      </c>
      <c r="CR73" s="398">
        <f t="shared" si="51"/>
        <v>1.743814463</v>
      </c>
      <c r="CS73" s="404">
        <f t="shared" si="52"/>
        <v>1.054334347</v>
      </c>
      <c r="CT73" s="396">
        <v>1.638002</v>
      </c>
      <c r="CU73" s="396">
        <v>44.1482445</v>
      </c>
      <c r="CV73" s="405">
        <f t="shared" si="53"/>
        <v>22.89312325</v>
      </c>
      <c r="CW73" s="383" t="s">
        <v>213</v>
      </c>
      <c r="CX73" s="383" t="s">
        <v>145</v>
      </c>
      <c r="CY73" s="220" t="s">
        <v>135</v>
      </c>
      <c r="CZ73" s="432">
        <v>8142.0</v>
      </c>
      <c r="DA73" s="392">
        <v>61.40997297961189</v>
      </c>
      <c r="DB73" s="398">
        <f t="shared" si="54"/>
        <v>0.8140795411</v>
      </c>
      <c r="DC73" s="396">
        <v>50.4418817</v>
      </c>
      <c r="DD73" s="398">
        <f t="shared" si="55"/>
        <v>-1.254360885</v>
      </c>
      <c r="DE73" s="400">
        <v>50.4418817</v>
      </c>
      <c r="DF73" s="398">
        <f t="shared" si="56"/>
        <v>-0.9761748931</v>
      </c>
      <c r="DG73" s="495">
        <f t="shared" si="57"/>
        <v>-0.150594174</v>
      </c>
      <c r="DH73" s="400">
        <v>2008.77</v>
      </c>
      <c r="DI73" s="398">
        <f t="shared" si="58"/>
        <v>1.131917397</v>
      </c>
      <c r="DJ73" s="411">
        <f t="shared" si="59"/>
        <v>1.131917397</v>
      </c>
    </row>
    <row r="74">
      <c r="A74" s="494" t="s">
        <v>214</v>
      </c>
      <c r="B74" s="387" t="s">
        <v>145</v>
      </c>
      <c r="C74" s="383" t="s">
        <v>148</v>
      </c>
      <c r="D74" s="383" t="str">
        <f>Neces.!I88</f>
        <v>Sul Fronteira</v>
      </c>
      <c r="E74" s="383">
        <v>603.485628500508</v>
      </c>
      <c r="F74" s="386">
        <f t="shared" si="1"/>
        <v>-0.1512028667</v>
      </c>
      <c r="G74" s="385">
        <f t="shared" ref="G74:G79" si="67">H74*(1+$I$82)^12</f>
        <v>12308.50854</v>
      </c>
      <c r="H74" s="385">
        <v>10994.0</v>
      </c>
      <c r="I74" s="383">
        <f t="shared" si="2"/>
        <v>4.041155733</v>
      </c>
      <c r="J74" s="386">
        <f t="shared" si="3"/>
        <v>0.3998309705</v>
      </c>
      <c r="K74" s="383">
        <v>0.100948386</v>
      </c>
      <c r="L74" s="386">
        <f t="shared" si="63"/>
        <v>0.910735828</v>
      </c>
      <c r="M74" s="383">
        <v>0.277767645</v>
      </c>
      <c r="N74" s="386">
        <f t="shared" si="5"/>
        <v>1.223648232</v>
      </c>
      <c r="O74" s="383">
        <v>0.9456188622182005</v>
      </c>
      <c r="P74" s="387">
        <v>0.0</v>
      </c>
      <c r="Q74" s="387">
        <f t="shared" si="6"/>
        <v>-0.2205145505</v>
      </c>
      <c r="R74" s="383">
        <v>427.505912315809</v>
      </c>
      <c r="S74" s="386">
        <f t="shared" si="7"/>
        <v>-1.526480438</v>
      </c>
      <c r="T74" s="383">
        <v>10.8331817354921</v>
      </c>
      <c r="U74" s="386">
        <f t="shared" si="8"/>
        <v>0.385812885</v>
      </c>
      <c r="V74" s="383">
        <v>7.34946334364199</v>
      </c>
      <c r="W74" s="386">
        <f t="shared" si="9"/>
        <v>-0.1499902273</v>
      </c>
      <c r="X74" s="383">
        <v>10.5784973621976</v>
      </c>
      <c r="Y74" s="383">
        <f t="shared" si="10"/>
        <v>89.42150264</v>
      </c>
      <c r="Z74" s="386">
        <f t="shared" si="11"/>
        <v>0.6689023759</v>
      </c>
      <c r="AA74" s="395">
        <f t="shared" si="12"/>
        <v>0.1051113462</v>
      </c>
      <c r="AB74" s="429" t="s">
        <v>214</v>
      </c>
      <c r="AC74" s="429" t="s">
        <v>145</v>
      </c>
      <c r="AD74" s="430">
        <v>10994.0</v>
      </c>
      <c r="AE74" s="431" t="str">
        <f>Leitos!K88</f>
        <v>Sul Fronteira</v>
      </c>
      <c r="AF74" s="383">
        <v>0.0</v>
      </c>
      <c r="AG74" s="392">
        <f t="shared" si="61"/>
        <v>35.80651132</v>
      </c>
      <c r="AH74" s="382">
        <f t="shared" si="13"/>
        <v>35.80651132</v>
      </c>
      <c r="AI74" s="383">
        <v>0.0</v>
      </c>
      <c r="AJ74" s="392">
        <f t="shared" si="14"/>
        <v>0</v>
      </c>
      <c r="AK74" s="382">
        <f t="shared" si="15"/>
        <v>0</v>
      </c>
      <c r="AL74" s="383">
        <v>0.0</v>
      </c>
      <c r="AM74" s="392">
        <f t="shared" si="16"/>
        <v>6.068900224</v>
      </c>
      <c r="AN74" s="382">
        <f t="shared" si="17"/>
        <v>6.068900224</v>
      </c>
      <c r="AO74" s="383">
        <v>154.629798071675</v>
      </c>
      <c r="AP74" s="392">
        <f t="shared" si="18"/>
        <v>134.729585</v>
      </c>
      <c r="AQ74" s="382">
        <f t="shared" si="19"/>
        <v>134.729585</v>
      </c>
      <c r="AR74" s="393">
        <f t="shared" si="20"/>
        <v>49.40084783</v>
      </c>
      <c r="AS74" s="383" t="s">
        <v>214</v>
      </c>
      <c r="AT74" s="383" t="s">
        <v>145</v>
      </c>
      <c r="AU74" s="383" t="str">
        <f>RH!I88</f>
        <v>Sul Fronteira</v>
      </c>
      <c r="AV74" s="432">
        <v>4969.0</v>
      </c>
      <c r="AW74" s="383">
        <v>100.0</v>
      </c>
      <c r="AX74" s="382">
        <f t="shared" si="21"/>
        <v>0.5453197569</v>
      </c>
      <c r="AY74" s="383">
        <v>94.1422594142259</v>
      </c>
      <c r="AZ74" s="382">
        <f t="shared" si="22"/>
        <v>0.1252184181</v>
      </c>
      <c r="BA74" s="383">
        <v>0.823176277969802</v>
      </c>
      <c r="BB74" s="382">
        <f t="shared" si="23"/>
        <v>-0.9564567084</v>
      </c>
      <c r="BC74" s="383">
        <v>1.00054575222849</v>
      </c>
      <c r="BD74" s="382">
        <f t="shared" si="24"/>
        <v>-0.7810152665</v>
      </c>
      <c r="BE74" s="383">
        <v>5.0</v>
      </c>
      <c r="BF74" s="383">
        <f t="shared" si="25"/>
        <v>1.00623868</v>
      </c>
      <c r="BG74" s="382">
        <f t="shared" si="26"/>
        <v>-0.1989309482</v>
      </c>
      <c r="BH74" s="395">
        <f t="shared" si="27"/>
        <v>-0.4195488941</v>
      </c>
      <c r="BI74" s="383" t="s">
        <v>214</v>
      </c>
      <c r="BJ74" s="383" t="s">
        <v>145</v>
      </c>
      <c r="BK74" s="383" t="str">
        <f>Equip.!J91</f>
        <v>Sul Fronteira</v>
      </c>
      <c r="BL74" s="432">
        <v>10994.0</v>
      </c>
      <c r="BM74" s="392">
        <v>1.0</v>
      </c>
      <c r="BN74" s="396">
        <f t="shared" si="28"/>
        <v>9.095870475</v>
      </c>
      <c r="BO74" s="397">
        <f t="shared" si="29"/>
        <v>6.068900224</v>
      </c>
      <c r="BP74" s="398">
        <f t="shared" si="30"/>
        <v>0.3844234244</v>
      </c>
      <c r="BQ74" s="396">
        <v>0.0</v>
      </c>
      <c r="BR74" s="396">
        <f t="shared" si="31"/>
        <v>0</v>
      </c>
      <c r="BS74" s="397">
        <f t="shared" si="32"/>
        <v>1.820670067</v>
      </c>
      <c r="BT74" s="398">
        <f t="shared" si="33"/>
        <v>0.3518735329</v>
      </c>
      <c r="BU74" s="396">
        <v>0.0</v>
      </c>
      <c r="BV74" s="396">
        <f t="shared" si="34"/>
        <v>0</v>
      </c>
      <c r="BW74" s="397">
        <f t="shared" si="35"/>
        <v>3.034450112</v>
      </c>
      <c r="BX74" s="398">
        <f t="shared" si="36"/>
        <v>-0.001980021135</v>
      </c>
      <c r="BY74" s="396">
        <v>0.0</v>
      </c>
      <c r="BZ74" s="396">
        <f t="shared" si="37"/>
        <v>0</v>
      </c>
      <c r="CA74" s="397">
        <f t="shared" si="38"/>
        <v>2.42756009</v>
      </c>
      <c r="CB74" s="398">
        <f t="shared" si="39"/>
        <v>-0.7646992506</v>
      </c>
      <c r="CC74" s="400">
        <v>0.0</v>
      </c>
      <c r="CD74" s="396">
        <f t="shared" si="40"/>
        <v>0</v>
      </c>
      <c r="CE74" s="397">
        <f t="shared" si="41"/>
        <v>1.820670067</v>
      </c>
      <c r="CF74" s="398">
        <f t="shared" si="42"/>
        <v>0.3518735329</v>
      </c>
      <c r="CG74" s="392">
        <v>0.0</v>
      </c>
      <c r="CH74" s="396">
        <f t="shared" si="43"/>
        <v>0</v>
      </c>
      <c r="CI74" s="397">
        <f t="shared" si="44"/>
        <v>1.213780045</v>
      </c>
      <c r="CJ74" s="398">
        <f t="shared" si="45"/>
        <v>-0.8586101398</v>
      </c>
      <c r="CK74" s="392">
        <v>0.0</v>
      </c>
      <c r="CL74" s="396">
        <f t="shared" si="46"/>
        <v>0</v>
      </c>
      <c r="CM74" s="397">
        <f t="shared" si="47"/>
        <v>1.213780045</v>
      </c>
      <c r="CN74" s="398">
        <f t="shared" si="48"/>
        <v>-1.248896303</v>
      </c>
      <c r="CO74" s="392">
        <v>4.0</v>
      </c>
      <c r="CP74" s="433">
        <f t="shared" si="49"/>
        <v>36.3834819</v>
      </c>
      <c r="CQ74" s="397">
        <f t="shared" si="50"/>
        <v>43.69608161</v>
      </c>
      <c r="CR74" s="398">
        <f t="shared" si="51"/>
        <v>0.371830656</v>
      </c>
      <c r="CS74" s="404">
        <f t="shared" si="52"/>
        <v>-0.264007006</v>
      </c>
      <c r="CT74" s="396">
        <v>2.917772</v>
      </c>
      <c r="CU74" s="396">
        <v>74.1805635</v>
      </c>
      <c r="CV74" s="405">
        <f t="shared" si="53"/>
        <v>38.54916775</v>
      </c>
      <c r="CW74" s="383" t="s">
        <v>214</v>
      </c>
      <c r="CX74" s="383" t="s">
        <v>134</v>
      </c>
      <c r="CY74" s="220" t="s">
        <v>146</v>
      </c>
      <c r="CZ74" s="432">
        <v>10994.0</v>
      </c>
      <c r="DA74" s="392">
        <v>18.191740949608878</v>
      </c>
      <c r="DB74" s="398">
        <f t="shared" si="54"/>
        <v>-0.8097852522</v>
      </c>
      <c r="DC74" s="396">
        <v>194.4299662</v>
      </c>
      <c r="DD74" s="398">
        <f t="shared" si="55"/>
        <v>0.3347049925</v>
      </c>
      <c r="DE74" s="400">
        <v>193.164621</v>
      </c>
      <c r="DF74" s="398">
        <f t="shared" si="56"/>
        <v>0.6222050309</v>
      </c>
      <c r="DG74" s="496">
        <f t="shared" si="57"/>
        <v>-0.1656651203</v>
      </c>
      <c r="DH74" s="400">
        <v>957.08</v>
      </c>
      <c r="DI74" s="398">
        <f t="shared" si="58"/>
        <v>-0.5307201953</v>
      </c>
      <c r="DJ74" s="411">
        <f t="shared" si="59"/>
        <v>-0.5307201953</v>
      </c>
    </row>
    <row r="75">
      <c r="A75" s="428" t="s">
        <v>215</v>
      </c>
      <c r="B75" s="383" t="s">
        <v>136</v>
      </c>
      <c r="C75" s="383" t="s">
        <v>136</v>
      </c>
      <c r="D75" s="383" t="str">
        <f>Neces.!I89</f>
        <v>Centro</v>
      </c>
      <c r="E75" s="383">
        <v>549.40466594404</v>
      </c>
      <c r="F75" s="386">
        <f t="shared" si="1"/>
        <v>-0.6536326463</v>
      </c>
      <c r="G75" s="385">
        <f t="shared" si="67"/>
        <v>52751.71051</v>
      </c>
      <c r="H75" s="385">
        <v>47118.0</v>
      </c>
      <c r="I75" s="383">
        <f t="shared" si="2"/>
        <v>4.673186848</v>
      </c>
      <c r="J75" s="386">
        <f t="shared" si="3"/>
        <v>-1.097611742</v>
      </c>
      <c r="K75" s="383">
        <v>0.080946198</v>
      </c>
      <c r="L75" s="386">
        <f t="shared" si="63"/>
        <v>-0.2715041136</v>
      </c>
      <c r="M75" s="383">
        <v>0.212630853</v>
      </c>
      <c r="N75" s="386">
        <f t="shared" si="5"/>
        <v>-1.553733108</v>
      </c>
      <c r="O75" s="383">
        <v>0.9456188622182005</v>
      </c>
      <c r="P75" s="387">
        <v>0.0</v>
      </c>
      <c r="Q75" s="387">
        <f t="shared" si="6"/>
        <v>-0.2205145505</v>
      </c>
      <c r="R75" s="383">
        <v>1177.89379854833</v>
      </c>
      <c r="S75" s="386">
        <f t="shared" si="7"/>
        <v>-0.5651075381</v>
      </c>
      <c r="T75" s="383">
        <v>9.15149199881149</v>
      </c>
      <c r="U75" s="386">
        <f t="shared" si="8"/>
        <v>-0.3560436764</v>
      </c>
      <c r="V75" s="383">
        <v>7.82715734963284</v>
      </c>
      <c r="W75" s="386">
        <f t="shared" si="9"/>
        <v>0.320384739</v>
      </c>
      <c r="X75" s="383">
        <v>13.9500827709156</v>
      </c>
      <c r="Y75" s="383">
        <f t="shared" si="10"/>
        <v>86.04991723</v>
      </c>
      <c r="Z75" s="386">
        <f t="shared" si="11"/>
        <v>0.3196421107</v>
      </c>
      <c r="AA75" s="395">
        <f t="shared" si="12"/>
        <v>-0.4934438253</v>
      </c>
      <c r="AB75" s="429" t="s">
        <v>215</v>
      </c>
      <c r="AC75" s="429" t="s">
        <v>136</v>
      </c>
      <c r="AD75" s="430">
        <v>47118.0</v>
      </c>
      <c r="AE75" s="431" t="str">
        <f>Leitos!K89</f>
        <v>Centro</v>
      </c>
      <c r="AF75" s="383">
        <v>36.0796298654442</v>
      </c>
      <c r="AG75" s="392">
        <f t="shared" si="61"/>
        <v>99.76794105</v>
      </c>
      <c r="AH75" s="382">
        <f t="shared" si="13"/>
        <v>99.76794105</v>
      </c>
      <c r="AI75" s="383">
        <v>0.0</v>
      </c>
      <c r="AJ75" s="392">
        <f t="shared" si="14"/>
        <v>19.78868252</v>
      </c>
      <c r="AK75" s="382">
        <f t="shared" si="15"/>
        <v>19.78868252</v>
      </c>
      <c r="AL75" s="383">
        <v>0.0</v>
      </c>
      <c r="AM75" s="392">
        <f t="shared" si="16"/>
        <v>22.17065357</v>
      </c>
      <c r="AN75" s="382">
        <f t="shared" si="17"/>
        <v>22.17065357</v>
      </c>
      <c r="AO75" s="383">
        <v>80.6485844051106</v>
      </c>
      <c r="AP75" s="392">
        <f t="shared" si="18"/>
        <v>171.5935295</v>
      </c>
      <c r="AQ75" s="382">
        <f t="shared" si="19"/>
        <v>171.5935295</v>
      </c>
      <c r="AR75" s="393">
        <f t="shared" si="20"/>
        <v>82.04057963</v>
      </c>
      <c r="AS75" s="383" t="s">
        <v>215</v>
      </c>
      <c r="AT75" s="383" t="s">
        <v>136</v>
      </c>
      <c r="AU75" s="383" t="str">
        <f>RH!I89</f>
        <v>Centro</v>
      </c>
      <c r="AV75" s="432">
        <v>17955.0</v>
      </c>
      <c r="AW75" s="383">
        <v>100.0</v>
      </c>
      <c r="AX75" s="382">
        <f t="shared" si="21"/>
        <v>0.5453197569</v>
      </c>
      <c r="AY75" s="383">
        <v>95.186552909716</v>
      </c>
      <c r="AZ75" s="382">
        <f t="shared" si="22"/>
        <v>0.2066840746</v>
      </c>
      <c r="BA75" s="383">
        <v>1.35723078229127</v>
      </c>
      <c r="BB75" s="382">
        <f t="shared" si="23"/>
        <v>-0.2501451068</v>
      </c>
      <c r="BC75" s="383">
        <v>1.14181416868288</v>
      </c>
      <c r="BD75" s="382">
        <f t="shared" si="24"/>
        <v>-0.5500723355</v>
      </c>
      <c r="BE75" s="383">
        <v>18.0</v>
      </c>
      <c r="BF75" s="383">
        <f t="shared" si="25"/>
        <v>1.002506266</v>
      </c>
      <c r="BG75" s="382">
        <f t="shared" si="26"/>
        <v>-0.2027333239</v>
      </c>
      <c r="BH75" s="395">
        <f t="shared" si="27"/>
        <v>-0.1306062062</v>
      </c>
      <c r="BI75" s="383" t="s">
        <v>215</v>
      </c>
      <c r="BJ75" s="383" t="s">
        <v>136</v>
      </c>
      <c r="BK75" s="383" t="str">
        <f>Equip.!J92</f>
        <v>Centro</v>
      </c>
      <c r="BL75" s="432">
        <v>47118.0</v>
      </c>
      <c r="BM75" s="392">
        <v>2.0</v>
      </c>
      <c r="BN75" s="396">
        <f t="shared" si="28"/>
        <v>4.244662337</v>
      </c>
      <c r="BO75" s="397">
        <f t="shared" si="29"/>
        <v>4.763942089</v>
      </c>
      <c r="BP75" s="398">
        <f t="shared" si="30"/>
        <v>-1.784407504</v>
      </c>
      <c r="BQ75" s="396">
        <v>0.0</v>
      </c>
      <c r="BR75" s="396">
        <f t="shared" si="31"/>
        <v>0</v>
      </c>
      <c r="BS75" s="397">
        <f t="shared" si="32"/>
        <v>1.099371251</v>
      </c>
      <c r="BT75" s="398">
        <f t="shared" si="33"/>
        <v>-0.7294235125</v>
      </c>
      <c r="BU75" s="396">
        <v>2.0</v>
      </c>
      <c r="BV75" s="396">
        <f t="shared" si="34"/>
        <v>4.244662337</v>
      </c>
      <c r="BW75" s="397">
        <f t="shared" si="35"/>
        <v>2.473585315</v>
      </c>
      <c r="BX75" s="398">
        <f t="shared" si="36"/>
        <v>-0.3351658268</v>
      </c>
      <c r="BY75" s="396">
        <v>5.0</v>
      </c>
      <c r="BZ75" s="396">
        <f t="shared" si="37"/>
        <v>10.61165584</v>
      </c>
      <c r="CA75" s="397">
        <f t="shared" si="38"/>
        <v>3.664570838</v>
      </c>
      <c r="CB75" s="398">
        <f t="shared" si="39"/>
        <v>-0.3444168078</v>
      </c>
      <c r="CC75" s="400">
        <v>0.0</v>
      </c>
      <c r="CD75" s="396">
        <f t="shared" si="40"/>
        <v>0</v>
      </c>
      <c r="CE75" s="397">
        <f t="shared" si="41"/>
        <v>1.099371251</v>
      </c>
      <c r="CF75" s="398">
        <f t="shared" si="42"/>
        <v>-0.7294235125</v>
      </c>
      <c r="CG75" s="392">
        <v>2.0</v>
      </c>
      <c r="CH75" s="396">
        <f t="shared" si="43"/>
        <v>4.244662337</v>
      </c>
      <c r="CI75" s="397">
        <f t="shared" si="44"/>
        <v>1.465828335</v>
      </c>
      <c r="CJ75" s="398">
        <f t="shared" si="45"/>
        <v>-0.7408041516</v>
      </c>
      <c r="CK75" s="392">
        <v>3.0</v>
      </c>
      <c r="CL75" s="396">
        <f t="shared" si="46"/>
        <v>6.366993506</v>
      </c>
      <c r="CM75" s="397">
        <f t="shared" si="47"/>
        <v>1.649056877</v>
      </c>
      <c r="CN75" s="398">
        <f t="shared" si="48"/>
        <v>-1.085693517</v>
      </c>
      <c r="CO75" s="392">
        <v>22.0</v>
      </c>
      <c r="CP75" s="433">
        <f t="shared" si="49"/>
        <v>46.69128571</v>
      </c>
      <c r="CQ75" s="397">
        <f t="shared" si="50"/>
        <v>22.90356773</v>
      </c>
      <c r="CR75" s="398">
        <f t="shared" si="51"/>
        <v>-1.569888948</v>
      </c>
      <c r="CS75" s="404">
        <f t="shared" si="52"/>
        <v>-0.9508957239</v>
      </c>
      <c r="CT75" s="396">
        <v>3.048649</v>
      </c>
      <c r="CU75" s="396">
        <v>11.669958</v>
      </c>
      <c r="CV75" s="405">
        <f t="shared" si="53"/>
        <v>7.3593035</v>
      </c>
      <c r="CW75" s="383" t="s">
        <v>215</v>
      </c>
      <c r="CX75" s="383" t="s">
        <v>136</v>
      </c>
      <c r="CY75" s="220" t="s">
        <v>138</v>
      </c>
      <c r="CZ75" s="432">
        <v>47118.0</v>
      </c>
      <c r="DA75" s="392">
        <v>40.324292202555284</v>
      </c>
      <c r="DB75" s="398">
        <f t="shared" si="54"/>
        <v>0.02181449346</v>
      </c>
      <c r="DC75" s="396">
        <v>74.60506139</v>
      </c>
      <c r="DD75" s="398">
        <f t="shared" si="55"/>
        <v>-0.9876937892</v>
      </c>
      <c r="DE75" s="400">
        <v>74.60506139</v>
      </c>
      <c r="DF75" s="398">
        <f t="shared" si="56"/>
        <v>-0.705566709</v>
      </c>
      <c r="DG75" s="497">
        <f t="shared" si="57"/>
        <v>-0.4124078778</v>
      </c>
      <c r="DH75" s="400">
        <v>634.92</v>
      </c>
      <c r="DI75" s="398">
        <f t="shared" si="58"/>
        <v>-1.040029333</v>
      </c>
      <c r="DJ75" s="411">
        <f t="shared" si="59"/>
        <v>-1.040029333</v>
      </c>
    </row>
    <row r="76">
      <c r="A76" s="428" t="s">
        <v>216</v>
      </c>
      <c r="B76" s="383" t="s">
        <v>140</v>
      </c>
      <c r="C76" s="383" t="s">
        <v>136</v>
      </c>
      <c r="D76" s="383" t="str">
        <f>Neces.!I90</f>
        <v>Norte</v>
      </c>
      <c r="E76" s="383">
        <v>616.436323536969</v>
      </c>
      <c r="F76" s="386">
        <f t="shared" si="1"/>
        <v>-0.03088668615</v>
      </c>
      <c r="G76" s="385">
        <f t="shared" si="67"/>
        <v>16251.61997</v>
      </c>
      <c r="H76" s="385">
        <v>14516.0</v>
      </c>
      <c r="I76" s="383">
        <f t="shared" si="2"/>
        <v>4.16184696</v>
      </c>
      <c r="J76" s="386">
        <f t="shared" si="3"/>
        <v>0.1138827098</v>
      </c>
      <c r="K76" s="383">
        <v>0.070323332</v>
      </c>
      <c r="L76" s="386">
        <f t="shared" si="63"/>
        <v>-0.8993742486</v>
      </c>
      <c r="M76" s="383">
        <v>0.245022461</v>
      </c>
      <c r="N76" s="386">
        <f t="shared" si="5"/>
        <v>-0.1725805387</v>
      </c>
      <c r="O76" s="383">
        <v>0.9456188622182005</v>
      </c>
      <c r="P76" s="387">
        <v>0.0</v>
      </c>
      <c r="Q76" s="387">
        <f t="shared" si="6"/>
        <v>-0.2205145505</v>
      </c>
      <c r="R76" s="383">
        <v>1288.23367318821</v>
      </c>
      <c r="S76" s="386">
        <f t="shared" si="7"/>
        <v>-0.4237436285</v>
      </c>
      <c r="T76" s="383">
        <v>6.37227886470102</v>
      </c>
      <c r="U76" s="386">
        <f t="shared" si="8"/>
        <v>-1.582059067</v>
      </c>
      <c r="V76" s="383">
        <v>7.4882887847892</v>
      </c>
      <c r="W76" s="386">
        <f t="shared" si="9"/>
        <v>-0.01329181494</v>
      </c>
      <c r="X76" s="383">
        <v>30.0496004408928</v>
      </c>
      <c r="Y76" s="383">
        <f t="shared" si="10"/>
        <v>69.95039956</v>
      </c>
      <c r="Z76" s="386">
        <f t="shared" si="11"/>
        <v>-1.348096098</v>
      </c>
      <c r="AA76" s="395">
        <f t="shared" si="12"/>
        <v>-0.4030389718</v>
      </c>
      <c r="AB76" s="429" t="s">
        <v>216</v>
      </c>
      <c r="AC76" s="429" t="s">
        <v>140</v>
      </c>
      <c r="AD76" s="430">
        <v>14516.0</v>
      </c>
      <c r="AE76" s="431" t="str">
        <f>Leitos!K90</f>
        <v>Norte</v>
      </c>
      <c r="AF76" s="383">
        <v>82.6674014880132</v>
      </c>
      <c r="AG76" s="392">
        <f t="shared" si="61"/>
        <v>46.58304722</v>
      </c>
      <c r="AH76" s="382">
        <f t="shared" si="13"/>
        <v>46.58304722</v>
      </c>
      <c r="AI76" s="383">
        <v>0.0</v>
      </c>
      <c r="AJ76" s="392">
        <f t="shared" si="14"/>
        <v>0</v>
      </c>
      <c r="AK76" s="382">
        <f t="shared" si="15"/>
        <v>0</v>
      </c>
      <c r="AL76" s="383">
        <v>0.0</v>
      </c>
      <c r="AM76" s="392">
        <f t="shared" si="16"/>
        <v>8.626490226</v>
      </c>
      <c r="AN76" s="382">
        <f t="shared" si="17"/>
        <v>8.626490226</v>
      </c>
      <c r="AO76" s="383">
        <v>68.889501240011</v>
      </c>
      <c r="AP76" s="392">
        <f t="shared" si="18"/>
        <v>186.3321889</v>
      </c>
      <c r="AQ76" s="382">
        <f t="shared" si="19"/>
        <v>186.3321889</v>
      </c>
      <c r="AR76" s="393">
        <f t="shared" si="20"/>
        <v>67.80421318</v>
      </c>
      <c r="AS76" s="383" t="s">
        <v>216</v>
      </c>
      <c r="AT76" s="383" t="s">
        <v>140</v>
      </c>
      <c r="AU76" s="383" t="str">
        <f>RH!I90</f>
        <v>Norte</v>
      </c>
      <c r="AV76" s="432">
        <v>7026.0</v>
      </c>
      <c r="AW76" s="383">
        <v>100.0</v>
      </c>
      <c r="AX76" s="382">
        <f t="shared" si="21"/>
        <v>0.5453197569</v>
      </c>
      <c r="AY76" s="383">
        <v>100.0</v>
      </c>
      <c r="AZ76" s="382">
        <f t="shared" si="22"/>
        <v>0.5821825615</v>
      </c>
      <c r="BA76" s="383">
        <v>1.20384403416919</v>
      </c>
      <c r="BB76" s="382">
        <f t="shared" si="23"/>
        <v>-0.4530061235</v>
      </c>
      <c r="BC76" s="383">
        <v>1.57240286580325</v>
      </c>
      <c r="BD76" s="382">
        <f t="shared" si="24"/>
        <v>0.1538459096</v>
      </c>
      <c r="BE76" s="383">
        <v>1.0</v>
      </c>
      <c r="BF76" s="383">
        <f t="shared" si="25"/>
        <v>0.1423284942</v>
      </c>
      <c r="BG76" s="382">
        <f t="shared" si="26"/>
        <v>-1.079034535</v>
      </c>
      <c r="BH76" s="395">
        <f t="shared" si="27"/>
        <v>-0.03036931016</v>
      </c>
      <c r="BI76" s="383" t="s">
        <v>216</v>
      </c>
      <c r="BJ76" s="383" t="s">
        <v>140</v>
      </c>
      <c r="BK76" s="383" t="str">
        <f>Equip.!J93</f>
        <v>Norte</v>
      </c>
      <c r="BL76" s="432">
        <v>14516.0</v>
      </c>
      <c r="BM76" s="392">
        <v>1.0</v>
      </c>
      <c r="BN76" s="396">
        <f t="shared" si="28"/>
        <v>6.888950124</v>
      </c>
      <c r="BO76" s="397">
        <f t="shared" si="29"/>
        <v>6.038543158</v>
      </c>
      <c r="BP76" s="398">
        <f t="shared" si="30"/>
        <v>0.3339702017</v>
      </c>
      <c r="BQ76" s="396">
        <v>0.0</v>
      </c>
      <c r="BR76" s="396">
        <f t="shared" si="31"/>
        <v>0</v>
      </c>
      <c r="BS76" s="397">
        <f t="shared" si="32"/>
        <v>0.8626490226</v>
      </c>
      <c r="BT76" s="398">
        <f t="shared" si="33"/>
        <v>-1.084293146</v>
      </c>
      <c r="BU76" s="396">
        <v>0.0</v>
      </c>
      <c r="BV76" s="396">
        <f t="shared" si="34"/>
        <v>0</v>
      </c>
      <c r="BW76" s="397">
        <f t="shared" si="35"/>
        <v>1.725298045</v>
      </c>
      <c r="BX76" s="398">
        <f t="shared" si="36"/>
        <v>-0.7796913139</v>
      </c>
      <c r="BY76" s="396">
        <v>5.0</v>
      </c>
      <c r="BZ76" s="396">
        <f t="shared" si="37"/>
        <v>34.44475062</v>
      </c>
      <c r="CA76" s="397">
        <f t="shared" si="38"/>
        <v>11.21443729</v>
      </c>
      <c r="CB76" s="398">
        <f t="shared" si="39"/>
        <v>2.220699399</v>
      </c>
      <c r="CC76" s="400">
        <v>0.0</v>
      </c>
      <c r="CD76" s="396">
        <f t="shared" si="40"/>
        <v>0</v>
      </c>
      <c r="CE76" s="397">
        <f t="shared" si="41"/>
        <v>0.8626490226</v>
      </c>
      <c r="CF76" s="398">
        <f t="shared" si="42"/>
        <v>-1.084293146</v>
      </c>
      <c r="CG76" s="392">
        <v>0.0</v>
      </c>
      <c r="CH76" s="396">
        <f t="shared" si="43"/>
        <v>0</v>
      </c>
      <c r="CI76" s="397">
        <f t="shared" si="44"/>
        <v>3.45059609</v>
      </c>
      <c r="CJ76" s="398">
        <f t="shared" si="45"/>
        <v>0.1868654092</v>
      </c>
      <c r="CK76" s="392">
        <v>0.0</v>
      </c>
      <c r="CL76" s="396">
        <f t="shared" si="46"/>
        <v>0</v>
      </c>
      <c r="CM76" s="397">
        <f t="shared" si="47"/>
        <v>3.45059609</v>
      </c>
      <c r="CN76" s="398">
        <f t="shared" si="48"/>
        <v>-0.410224031</v>
      </c>
      <c r="CO76" s="392">
        <v>4.0</v>
      </c>
      <c r="CP76" s="433">
        <f t="shared" si="49"/>
        <v>27.5558005</v>
      </c>
      <c r="CQ76" s="397">
        <f t="shared" si="50"/>
        <v>55.20953745</v>
      </c>
      <c r="CR76" s="398">
        <f t="shared" si="51"/>
        <v>1.447020651</v>
      </c>
      <c r="CS76" s="404">
        <f t="shared" si="52"/>
        <v>0.2446981249</v>
      </c>
      <c r="CT76" s="396">
        <v>16.1103</v>
      </c>
      <c r="CU76" s="396">
        <v>66.7694205</v>
      </c>
      <c r="CV76" s="405">
        <f t="shared" si="53"/>
        <v>41.43986025</v>
      </c>
      <c r="CW76" s="383" t="s">
        <v>216</v>
      </c>
      <c r="CX76" s="383" t="s">
        <v>140</v>
      </c>
      <c r="CY76" s="220" t="s">
        <v>141</v>
      </c>
      <c r="CZ76" s="432">
        <v>14516.0</v>
      </c>
      <c r="DA76" s="392">
        <v>20.666850372003307</v>
      </c>
      <c r="DB76" s="398">
        <f t="shared" si="54"/>
        <v>-0.7167864676</v>
      </c>
      <c r="DC76" s="396">
        <v>361.8095936</v>
      </c>
      <c r="DD76" s="398">
        <f t="shared" si="55"/>
        <v>2.181922111</v>
      </c>
      <c r="DE76" s="400">
        <v>361.8095936</v>
      </c>
      <c r="DF76" s="398">
        <f t="shared" si="56"/>
        <v>2.510893125</v>
      </c>
      <c r="DG76" s="458">
        <f t="shared" si="57"/>
        <v>0.8148105751</v>
      </c>
      <c r="DH76" s="400">
        <v>1233.66</v>
      </c>
      <c r="DI76" s="398">
        <f t="shared" si="58"/>
        <v>-0.09346938442</v>
      </c>
      <c r="DJ76" s="411">
        <f t="shared" si="59"/>
        <v>-0.09346938442</v>
      </c>
    </row>
    <row r="77">
      <c r="A77" s="428" t="s">
        <v>217</v>
      </c>
      <c r="B77" s="383" t="s">
        <v>145</v>
      </c>
      <c r="C77" s="383" t="s">
        <v>148</v>
      </c>
      <c r="D77" s="383" t="str">
        <f>Neces.!I91</f>
        <v>Sul Fronteira</v>
      </c>
      <c r="E77" s="383">
        <v>627.104297718594</v>
      </c>
      <c r="F77" s="386">
        <f t="shared" si="1"/>
        <v>0.06822227316</v>
      </c>
      <c r="G77" s="385">
        <f t="shared" si="67"/>
        <v>12100.26926</v>
      </c>
      <c r="H77" s="385">
        <v>10808.0</v>
      </c>
      <c r="I77" s="383">
        <f t="shared" si="2"/>
        <v>4.033745336</v>
      </c>
      <c r="J77" s="386">
        <f t="shared" si="3"/>
        <v>0.4173880878</v>
      </c>
      <c r="K77" s="383">
        <v>0.077003122</v>
      </c>
      <c r="L77" s="386">
        <f t="shared" si="63"/>
        <v>-0.5045617141</v>
      </c>
      <c r="M77" s="383">
        <v>0.242065557</v>
      </c>
      <c r="N77" s="386">
        <f t="shared" si="5"/>
        <v>-0.2986605887</v>
      </c>
      <c r="O77" s="383">
        <v>0.9456188622182005</v>
      </c>
      <c r="P77" s="387">
        <v>0.0</v>
      </c>
      <c r="Q77" s="387">
        <f t="shared" si="6"/>
        <v>-0.2205145505</v>
      </c>
      <c r="R77" s="383">
        <v>2590.67357512953</v>
      </c>
      <c r="S77" s="386">
        <f t="shared" si="7"/>
        <v>1.244900614</v>
      </c>
      <c r="T77" s="383">
        <v>7.86454478164323</v>
      </c>
      <c r="U77" s="386">
        <f t="shared" si="8"/>
        <v>-0.9237644731</v>
      </c>
      <c r="V77" s="383">
        <v>9.92783123612139</v>
      </c>
      <c r="W77" s="386">
        <f t="shared" si="9"/>
        <v>2.388872926</v>
      </c>
      <c r="X77" s="383">
        <v>6.47668393782383</v>
      </c>
      <c r="Y77" s="383">
        <f t="shared" si="10"/>
        <v>93.52331606</v>
      </c>
      <c r="Z77" s="386">
        <f t="shared" si="11"/>
        <v>1.09380647</v>
      </c>
      <c r="AA77" s="395">
        <f t="shared" si="12"/>
        <v>0.2380842541</v>
      </c>
      <c r="AB77" s="429" t="s">
        <v>217</v>
      </c>
      <c r="AC77" s="429" t="s">
        <v>145</v>
      </c>
      <c r="AD77" s="430">
        <v>10808.0</v>
      </c>
      <c r="AE77" s="431" t="str">
        <f>Leitos!K91</f>
        <v>Sul Fronteira</v>
      </c>
      <c r="AF77" s="383">
        <v>0.0</v>
      </c>
      <c r="AG77" s="392">
        <f t="shared" si="61"/>
        <v>35.80651132</v>
      </c>
      <c r="AH77" s="382">
        <f t="shared" si="13"/>
        <v>35.80651132</v>
      </c>
      <c r="AI77" s="383">
        <v>0.0</v>
      </c>
      <c r="AJ77" s="392">
        <f t="shared" si="14"/>
        <v>0</v>
      </c>
      <c r="AK77" s="382">
        <f t="shared" si="15"/>
        <v>0</v>
      </c>
      <c r="AL77" s="383">
        <v>0.0</v>
      </c>
      <c r="AM77" s="392">
        <f t="shared" si="16"/>
        <v>6.068900224</v>
      </c>
      <c r="AN77" s="382">
        <f t="shared" si="17"/>
        <v>6.068900224</v>
      </c>
      <c r="AO77" s="383">
        <v>74.019245003701</v>
      </c>
      <c r="AP77" s="392">
        <f t="shared" si="18"/>
        <v>134.729585</v>
      </c>
      <c r="AQ77" s="382">
        <f t="shared" si="19"/>
        <v>134.729585</v>
      </c>
      <c r="AR77" s="393">
        <f t="shared" si="20"/>
        <v>49.40084783</v>
      </c>
      <c r="AS77" s="383" t="s">
        <v>217</v>
      </c>
      <c r="AT77" s="383" t="s">
        <v>145</v>
      </c>
      <c r="AU77" s="383" t="str">
        <f>RH!I91</f>
        <v>Sul Fronteira</v>
      </c>
      <c r="AV77" s="432">
        <v>2131.0</v>
      </c>
      <c r="AW77" s="383">
        <v>100.0</v>
      </c>
      <c r="AX77" s="382">
        <f t="shared" si="21"/>
        <v>0.5453197569</v>
      </c>
      <c r="AY77" s="383">
        <v>95.7623982235381</v>
      </c>
      <c r="AZ77" s="382">
        <f t="shared" si="22"/>
        <v>0.2516059445</v>
      </c>
      <c r="BA77" s="383">
        <v>0.763323464100666</v>
      </c>
      <c r="BB77" s="382">
        <f t="shared" si="23"/>
        <v>-1.035614803</v>
      </c>
      <c r="BC77" s="383">
        <v>1.10566247224278</v>
      </c>
      <c r="BD77" s="382">
        <f t="shared" si="24"/>
        <v>-0.609172444</v>
      </c>
      <c r="BE77" s="383">
        <v>1.0</v>
      </c>
      <c r="BF77" s="383">
        <f t="shared" si="25"/>
        <v>0.4692632567</v>
      </c>
      <c r="BG77" s="382">
        <f t="shared" si="26"/>
        <v>-0.7459716057</v>
      </c>
      <c r="BH77" s="395">
        <f t="shared" si="27"/>
        <v>-0.4338087888</v>
      </c>
      <c r="BI77" s="383" t="s">
        <v>217</v>
      </c>
      <c r="BJ77" s="383" t="s">
        <v>145</v>
      </c>
      <c r="BK77" s="383" t="str">
        <f>Equip.!J94</f>
        <v>Sul Fronteira</v>
      </c>
      <c r="BL77" s="432">
        <v>10808.0</v>
      </c>
      <c r="BM77" s="392">
        <v>1.0</v>
      </c>
      <c r="BN77" s="396">
        <f t="shared" si="28"/>
        <v>9.252405625</v>
      </c>
      <c r="BO77" s="397">
        <f t="shared" si="29"/>
        <v>6.068900224</v>
      </c>
      <c r="BP77" s="398">
        <f t="shared" si="30"/>
        <v>0.3844234244</v>
      </c>
      <c r="BQ77" s="396">
        <v>0.0</v>
      </c>
      <c r="BR77" s="396">
        <f t="shared" si="31"/>
        <v>0</v>
      </c>
      <c r="BS77" s="397">
        <f t="shared" si="32"/>
        <v>1.820670067</v>
      </c>
      <c r="BT77" s="398">
        <f t="shared" si="33"/>
        <v>0.3518735329</v>
      </c>
      <c r="BU77" s="396">
        <v>0.0</v>
      </c>
      <c r="BV77" s="396">
        <f t="shared" si="34"/>
        <v>0</v>
      </c>
      <c r="BW77" s="397">
        <f t="shared" si="35"/>
        <v>3.034450112</v>
      </c>
      <c r="BX77" s="398">
        <f t="shared" si="36"/>
        <v>-0.001980021135</v>
      </c>
      <c r="BY77" s="396">
        <v>0.0</v>
      </c>
      <c r="BZ77" s="396">
        <f t="shared" si="37"/>
        <v>0</v>
      </c>
      <c r="CA77" s="397">
        <f t="shared" si="38"/>
        <v>2.42756009</v>
      </c>
      <c r="CB77" s="398">
        <f t="shared" si="39"/>
        <v>-0.7646992506</v>
      </c>
      <c r="CC77" s="400">
        <v>0.0</v>
      </c>
      <c r="CD77" s="396">
        <f t="shared" si="40"/>
        <v>0</v>
      </c>
      <c r="CE77" s="397">
        <f t="shared" si="41"/>
        <v>1.820670067</v>
      </c>
      <c r="CF77" s="398">
        <f t="shared" si="42"/>
        <v>0.3518735329</v>
      </c>
      <c r="CG77" s="392">
        <v>0.0</v>
      </c>
      <c r="CH77" s="396">
        <f t="shared" si="43"/>
        <v>0</v>
      </c>
      <c r="CI77" s="397">
        <f t="shared" si="44"/>
        <v>1.213780045</v>
      </c>
      <c r="CJ77" s="398">
        <f t="shared" si="45"/>
        <v>-0.8586101398</v>
      </c>
      <c r="CK77" s="392">
        <v>0.0</v>
      </c>
      <c r="CL77" s="396">
        <f t="shared" si="46"/>
        <v>0</v>
      </c>
      <c r="CM77" s="397">
        <f t="shared" si="47"/>
        <v>1.213780045</v>
      </c>
      <c r="CN77" s="398">
        <f t="shared" si="48"/>
        <v>-1.248896303</v>
      </c>
      <c r="CO77" s="392">
        <v>4.0</v>
      </c>
      <c r="CP77" s="433">
        <f t="shared" si="49"/>
        <v>37.0096225</v>
      </c>
      <c r="CQ77" s="397">
        <f t="shared" si="50"/>
        <v>43.69608161</v>
      </c>
      <c r="CR77" s="398">
        <f t="shared" si="51"/>
        <v>0.371830656</v>
      </c>
      <c r="CS77" s="404">
        <f t="shared" si="52"/>
        <v>-0.264007006</v>
      </c>
      <c r="CT77" s="396">
        <v>2.917772</v>
      </c>
      <c r="CU77" s="396">
        <v>74.1805635</v>
      </c>
      <c r="CV77" s="405">
        <f t="shared" si="53"/>
        <v>38.54916775</v>
      </c>
      <c r="CW77" s="383" t="s">
        <v>217</v>
      </c>
      <c r="CX77" s="383" t="s">
        <v>145</v>
      </c>
      <c r="CY77" s="220" t="s">
        <v>146</v>
      </c>
      <c r="CZ77" s="432">
        <v>10808.0</v>
      </c>
      <c r="DA77" s="392">
        <v>37.00962250185048</v>
      </c>
      <c r="DB77" s="398">
        <f t="shared" si="54"/>
        <v>-0.1027295977</v>
      </c>
      <c r="DC77" s="396">
        <v>171.4378529</v>
      </c>
      <c r="DD77" s="398">
        <f t="shared" si="55"/>
        <v>0.0809618941</v>
      </c>
      <c r="DE77" s="400">
        <v>167.2950896</v>
      </c>
      <c r="DF77" s="398">
        <f t="shared" si="56"/>
        <v>0.3324870796</v>
      </c>
      <c r="DG77" s="445">
        <f t="shared" si="57"/>
        <v>0.05199744458</v>
      </c>
      <c r="DH77" s="400">
        <v>654.8</v>
      </c>
      <c r="DI77" s="398">
        <f t="shared" si="58"/>
        <v>-1.008600646</v>
      </c>
      <c r="DJ77" s="411">
        <f t="shared" si="59"/>
        <v>-1.008600646</v>
      </c>
    </row>
    <row r="78">
      <c r="A78" s="428" t="s">
        <v>218</v>
      </c>
      <c r="B78" s="383" t="s">
        <v>151</v>
      </c>
      <c r="C78" s="383" t="s">
        <v>148</v>
      </c>
      <c r="D78" s="383" t="str">
        <f>Neces.!I92</f>
        <v>Sudeste</v>
      </c>
      <c r="E78" s="383">
        <v>624.256396691932</v>
      </c>
      <c r="F78" s="386">
        <f t="shared" si="1"/>
        <v>0.04176434384</v>
      </c>
      <c r="G78" s="385">
        <f t="shared" si="67"/>
        <v>4058.426728</v>
      </c>
      <c r="H78" s="385">
        <v>3625.0</v>
      </c>
      <c r="I78" s="383">
        <f t="shared" si="2"/>
        <v>3.559308011</v>
      </c>
      <c r="J78" s="386">
        <f t="shared" si="3"/>
        <v>1.541450967</v>
      </c>
      <c r="K78" s="383">
        <v>0.086501659</v>
      </c>
      <c r="L78" s="386">
        <f t="shared" si="63"/>
        <v>0.05685435838</v>
      </c>
      <c r="M78" s="383">
        <v>0.264353151</v>
      </c>
      <c r="N78" s="386">
        <f t="shared" si="5"/>
        <v>0.6516648077</v>
      </c>
      <c r="O78" s="383">
        <v>0.9456188622182005</v>
      </c>
      <c r="P78" s="387">
        <v>0.0</v>
      </c>
      <c r="Q78" s="387">
        <f t="shared" si="6"/>
        <v>-0.2205145505</v>
      </c>
      <c r="R78" s="383">
        <v>3779.31034482759</v>
      </c>
      <c r="S78" s="386">
        <f t="shared" si="7"/>
        <v>2.767743932</v>
      </c>
      <c r="T78" s="383">
        <v>13.1310344827586</v>
      </c>
      <c r="U78" s="386">
        <f t="shared" si="8"/>
        <v>1.399482113</v>
      </c>
      <c r="V78" s="383">
        <v>5.51724137931035</v>
      </c>
      <c r="W78" s="386">
        <f t="shared" si="9"/>
        <v>-1.954139607</v>
      </c>
      <c r="X78" s="383">
        <v>29.3241379310345</v>
      </c>
      <c r="Y78" s="383">
        <f t="shared" si="10"/>
        <v>70.67586207</v>
      </c>
      <c r="Z78" s="386">
        <f t="shared" si="11"/>
        <v>-1.272945925</v>
      </c>
      <c r="AA78" s="395">
        <f t="shared" si="12"/>
        <v>0.310993898</v>
      </c>
      <c r="AB78" s="429" t="s">
        <v>218</v>
      </c>
      <c r="AC78" s="429" t="s">
        <v>151</v>
      </c>
      <c r="AD78" s="430">
        <v>3625.0</v>
      </c>
      <c r="AE78" s="431" t="str">
        <f>Leitos!K92</f>
        <v>Sudeste</v>
      </c>
      <c r="AF78" s="383">
        <v>0.0</v>
      </c>
      <c r="AG78" s="392">
        <f t="shared" si="61"/>
        <v>45.68456565</v>
      </c>
      <c r="AH78" s="382">
        <f t="shared" si="13"/>
        <v>45.68456565</v>
      </c>
      <c r="AI78" s="383">
        <v>0.0</v>
      </c>
      <c r="AJ78" s="392">
        <f t="shared" si="14"/>
        <v>0</v>
      </c>
      <c r="AK78" s="382">
        <f t="shared" si="15"/>
        <v>0</v>
      </c>
      <c r="AL78" s="383">
        <v>0.0</v>
      </c>
      <c r="AM78" s="392">
        <f t="shared" si="16"/>
        <v>8.785493393</v>
      </c>
      <c r="AN78" s="382">
        <f t="shared" si="17"/>
        <v>8.785493393</v>
      </c>
      <c r="AO78" s="383">
        <v>165.51724137931</v>
      </c>
      <c r="AP78" s="392">
        <f t="shared" si="18"/>
        <v>137.9322463</v>
      </c>
      <c r="AQ78" s="382">
        <f t="shared" si="19"/>
        <v>137.9322463</v>
      </c>
      <c r="AR78" s="393">
        <f t="shared" si="20"/>
        <v>53.15223503</v>
      </c>
      <c r="AS78" s="383" t="s">
        <v>218</v>
      </c>
      <c r="AT78" s="383" t="s">
        <v>151</v>
      </c>
      <c r="AU78" s="383" t="str">
        <f>RH!I92</f>
        <v>Sudeste</v>
      </c>
      <c r="AV78" s="432">
        <v>1566.0</v>
      </c>
      <c r="AW78" s="383">
        <v>100.0</v>
      </c>
      <c r="AX78" s="382">
        <f t="shared" si="21"/>
        <v>0.5453197569</v>
      </c>
      <c r="AY78" s="383">
        <v>100.0</v>
      </c>
      <c r="AZ78" s="382">
        <f t="shared" si="22"/>
        <v>0.5821825615</v>
      </c>
      <c r="BA78" s="383">
        <v>1.58620689655172</v>
      </c>
      <c r="BB78" s="382">
        <f t="shared" si="23"/>
        <v>0.05268631719</v>
      </c>
      <c r="BC78" s="383">
        <v>2.08275862068966</v>
      </c>
      <c r="BD78" s="382">
        <f t="shared" si="24"/>
        <v>0.9881658295</v>
      </c>
      <c r="BE78" s="383">
        <v>3.0</v>
      </c>
      <c r="BF78" s="383">
        <f t="shared" si="25"/>
        <v>1.915708812</v>
      </c>
      <c r="BG78" s="382">
        <f t="shared" si="26"/>
        <v>0.7275865752</v>
      </c>
      <c r="BH78" s="395">
        <f t="shared" si="27"/>
        <v>0.5522965091</v>
      </c>
      <c r="BI78" s="383" t="s">
        <v>218</v>
      </c>
      <c r="BJ78" s="383" t="s">
        <v>151</v>
      </c>
      <c r="BK78" s="383" t="str">
        <f>Equip.!J95</f>
        <v>Sudeste</v>
      </c>
      <c r="BL78" s="432">
        <v>3625.0</v>
      </c>
      <c r="BM78" s="392">
        <v>0.0</v>
      </c>
      <c r="BN78" s="396">
        <f t="shared" si="28"/>
        <v>0</v>
      </c>
      <c r="BO78" s="397">
        <f t="shared" si="29"/>
        <v>6.149845375</v>
      </c>
      <c r="BP78" s="398">
        <f t="shared" si="30"/>
        <v>0.5189536766</v>
      </c>
      <c r="BQ78" s="396">
        <v>1.0</v>
      </c>
      <c r="BR78" s="396">
        <f t="shared" si="31"/>
        <v>27.5862069</v>
      </c>
      <c r="BS78" s="397">
        <f t="shared" si="32"/>
        <v>0.8785493393</v>
      </c>
      <c r="BT78" s="398">
        <f t="shared" si="33"/>
        <v>-1.060457025</v>
      </c>
      <c r="BU78" s="396">
        <v>0.0</v>
      </c>
      <c r="BV78" s="396">
        <f t="shared" si="34"/>
        <v>0</v>
      </c>
      <c r="BW78" s="397">
        <f t="shared" si="35"/>
        <v>1.757098679</v>
      </c>
      <c r="BX78" s="398">
        <f t="shared" si="36"/>
        <v>-0.7607999167</v>
      </c>
      <c r="BY78" s="396">
        <v>0.0</v>
      </c>
      <c r="BZ78" s="396">
        <f t="shared" si="37"/>
        <v>0</v>
      </c>
      <c r="CA78" s="397">
        <f t="shared" si="38"/>
        <v>4.392746697</v>
      </c>
      <c r="CB78" s="398">
        <f t="shared" si="39"/>
        <v>-0.09701432606</v>
      </c>
      <c r="CC78" s="400">
        <v>1.0</v>
      </c>
      <c r="CD78" s="396">
        <f t="shared" si="40"/>
        <v>27.5862069</v>
      </c>
      <c r="CE78" s="397">
        <f t="shared" si="41"/>
        <v>0.8785493393</v>
      </c>
      <c r="CF78" s="398">
        <f t="shared" si="42"/>
        <v>-1.060457025</v>
      </c>
      <c r="CG78" s="392">
        <v>0.0</v>
      </c>
      <c r="CH78" s="396">
        <f t="shared" si="43"/>
        <v>0</v>
      </c>
      <c r="CI78" s="397">
        <f t="shared" si="44"/>
        <v>7.028394715</v>
      </c>
      <c r="CJ78" s="398">
        <f t="shared" si="45"/>
        <v>1.859108859</v>
      </c>
      <c r="CK78" s="392">
        <v>0.0</v>
      </c>
      <c r="CL78" s="396">
        <f t="shared" si="46"/>
        <v>0</v>
      </c>
      <c r="CM78" s="397">
        <f t="shared" si="47"/>
        <v>8.785493393</v>
      </c>
      <c r="CN78" s="398">
        <f t="shared" si="48"/>
        <v>1.590043469</v>
      </c>
      <c r="CO78" s="392">
        <v>0.0</v>
      </c>
      <c r="CP78" s="433">
        <f t="shared" si="49"/>
        <v>0</v>
      </c>
      <c r="CQ78" s="397">
        <f t="shared" si="50"/>
        <v>35.14197357</v>
      </c>
      <c r="CR78" s="398">
        <f t="shared" si="51"/>
        <v>-0.4269991234</v>
      </c>
      <c r="CS78" s="404">
        <f t="shared" si="52"/>
        <v>0.2647274903</v>
      </c>
      <c r="CT78" s="396">
        <v>7.936508</v>
      </c>
      <c r="CU78" s="396">
        <v>78.6423841</v>
      </c>
      <c r="CV78" s="405">
        <f t="shared" si="53"/>
        <v>43.28944605</v>
      </c>
      <c r="CW78" s="383" t="s">
        <v>218</v>
      </c>
      <c r="CX78" s="383" t="s">
        <v>151</v>
      </c>
      <c r="CY78" s="220" t="s">
        <v>152</v>
      </c>
      <c r="CZ78" s="432">
        <v>3625.0</v>
      </c>
      <c r="DA78" s="392">
        <v>0.0</v>
      </c>
      <c r="DB78" s="398">
        <f t="shared" si="54"/>
        <v>-1.493314547</v>
      </c>
      <c r="DC78" s="396">
        <v>211.9833575</v>
      </c>
      <c r="DD78" s="398">
        <f t="shared" si="55"/>
        <v>0.5284258497</v>
      </c>
      <c r="DE78" s="400">
        <v>82.19667557</v>
      </c>
      <c r="DF78" s="398">
        <f t="shared" si="56"/>
        <v>-0.6205467342</v>
      </c>
      <c r="DG78" s="498">
        <f t="shared" si="57"/>
        <v>-0.7696874946</v>
      </c>
      <c r="DH78" s="400">
        <v>3016.23</v>
      </c>
      <c r="DI78" s="398">
        <f t="shared" si="58"/>
        <v>2.724630905</v>
      </c>
      <c r="DJ78" s="411">
        <f t="shared" si="59"/>
        <v>2.724630905</v>
      </c>
    </row>
    <row r="79">
      <c r="A79" s="428" t="s">
        <v>219</v>
      </c>
      <c r="B79" s="383" t="s">
        <v>136</v>
      </c>
      <c r="C79" s="383" t="s">
        <v>136</v>
      </c>
      <c r="D79" s="383" t="str">
        <f>Neces.!I93</f>
        <v>Centro</v>
      </c>
      <c r="E79" s="383">
        <v>480.474092715685</v>
      </c>
      <c r="F79" s="386">
        <f t="shared" si="1"/>
        <v>-1.294020152</v>
      </c>
      <c r="G79" s="385">
        <f t="shared" si="67"/>
        <v>19762.57893</v>
      </c>
      <c r="H79" s="385">
        <v>17652.0</v>
      </c>
      <c r="I79" s="383">
        <f t="shared" si="2"/>
        <v>4.246793919</v>
      </c>
      <c r="J79" s="386">
        <f t="shared" si="3"/>
        <v>-0.08737827562</v>
      </c>
      <c r="K79" s="383">
        <v>0.105468014</v>
      </c>
      <c r="L79" s="386">
        <f t="shared" si="63"/>
        <v>1.177870841</v>
      </c>
      <c r="M79" s="383">
        <v>0.236047461</v>
      </c>
      <c r="N79" s="386">
        <f t="shared" si="5"/>
        <v>-0.5552674467</v>
      </c>
      <c r="O79" s="383">
        <v>0.9456188622182005</v>
      </c>
      <c r="P79" s="387">
        <v>0.0</v>
      </c>
      <c r="Q79" s="387">
        <f t="shared" si="6"/>
        <v>-0.2205145505</v>
      </c>
      <c r="R79" s="383">
        <v>600.498527079085</v>
      </c>
      <c r="S79" s="386">
        <f t="shared" si="7"/>
        <v>-1.304847847</v>
      </c>
      <c r="T79" s="383">
        <v>12.3668706095627</v>
      </c>
      <c r="U79" s="386">
        <f t="shared" si="8"/>
        <v>1.062380702</v>
      </c>
      <c r="V79" s="383">
        <v>6.50351234987537</v>
      </c>
      <c r="W79" s="386">
        <f t="shared" si="9"/>
        <v>-0.9829798925</v>
      </c>
      <c r="X79" s="383">
        <v>13.5282121006118</v>
      </c>
      <c r="Y79" s="383">
        <f t="shared" si="10"/>
        <v>86.4717879</v>
      </c>
      <c r="Z79" s="386">
        <f t="shared" si="11"/>
        <v>0.3633434098</v>
      </c>
      <c r="AA79" s="395">
        <f t="shared" si="12"/>
        <v>-0.3395648319</v>
      </c>
      <c r="AB79" s="429" t="s">
        <v>219</v>
      </c>
      <c r="AC79" s="429" t="s">
        <v>136</v>
      </c>
      <c r="AD79" s="430">
        <v>17652.0</v>
      </c>
      <c r="AE79" s="431" t="str">
        <f>Leitos!K93</f>
        <v>Centro</v>
      </c>
      <c r="AF79" s="383">
        <v>0.0</v>
      </c>
      <c r="AG79" s="392">
        <f t="shared" si="61"/>
        <v>99.76794105</v>
      </c>
      <c r="AH79" s="382">
        <f t="shared" si="13"/>
        <v>99.76794105</v>
      </c>
      <c r="AI79" s="383">
        <v>0.0</v>
      </c>
      <c r="AJ79" s="392">
        <f t="shared" si="14"/>
        <v>19.78868252</v>
      </c>
      <c r="AK79" s="382">
        <f t="shared" si="15"/>
        <v>19.78868252</v>
      </c>
      <c r="AL79" s="383">
        <v>0.0</v>
      </c>
      <c r="AM79" s="392">
        <f t="shared" si="16"/>
        <v>22.17065357</v>
      </c>
      <c r="AN79" s="382">
        <f t="shared" si="17"/>
        <v>22.17065357</v>
      </c>
      <c r="AO79" s="383">
        <v>0.0</v>
      </c>
      <c r="AP79" s="392">
        <f t="shared" si="18"/>
        <v>171.5935295</v>
      </c>
      <c r="AQ79" s="382">
        <f t="shared" si="19"/>
        <v>171.5935295</v>
      </c>
      <c r="AR79" s="393">
        <f t="shared" si="20"/>
        <v>82.04057963</v>
      </c>
      <c r="AS79" s="383" t="s">
        <v>219</v>
      </c>
      <c r="AT79" s="383" t="s">
        <v>136</v>
      </c>
      <c r="AU79" s="383" t="str">
        <f>RH!I93</f>
        <v>Centro</v>
      </c>
      <c r="AV79" s="432">
        <v>5374.0</v>
      </c>
      <c r="AW79" s="383">
        <v>100.0</v>
      </c>
      <c r="AX79" s="382">
        <f t="shared" si="21"/>
        <v>0.5453197569</v>
      </c>
      <c r="AY79" s="383">
        <v>97.7226376614548</v>
      </c>
      <c r="AZ79" s="382">
        <f t="shared" si="22"/>
        <v>0.4045248255</v>
      </c>
      <c r="BA79" s="383">
        <v>0.783197371402674</v>
      </c>
      <c r="BB79" s="382">
        <f t="shared" si="23"/>
        <v>-1.009330648</v>
      </c>
      <c r="BC79" s="383">
        <v>1.1783367323816</v>
      </c>
      <c r="BD79" s="382">
        <f t="shared" si="24"/>
        <v>-0.4903659402</v>
      </c>
      <c r="BE79" s="383">
        <v>3.0</v>
      </c>
      <c r="BF79" s="383">
        <f t="shared" si="25"/>
        <v>0.5582433941</v>
      </c>
      <c r="BG79" s="382">
        <f t="shared" si="26"/>
        <v>-0.6553235969</v>
      </c>
      <c r="BH79" s="395">
        <f t="shared" si="27"/>
        <v>-0.3659249022</v>
      </c>
      <c r="BI79" s="383" t="s">
        <v>219</v>
      </c>
      <c r="BJ79" s="383" t="s">
        <v>136</v>
      </c>
      <c r="BK79" s="383" t="str">
        <f>Equip.!J96</f>
        <v>Centro</v>
      </c>
      <c r="BL79" s="432">
        <v>17652.0</v>
      </c>
      <c r="BM79" s="392">
        <v>1.0</v>
      </c>
      <c r="BN79" s="396">
        <f t="shared" si="28"/>
        <v>5.665080444</v>
      </c>
      <c r="BO79" s="397">
        <f t="shared" si="29"/>
        <v>4.763942089</v>
      </c>
      <c r="BP79" s="398">
        <f t="shared" si="30"/>
        <v>-1.784407504</v>
      </c>
      <c r="BQ79" s="396">
        <v>1.0</v>
      </c>
      <c r="BR79" s="396">
        <f t="shared" si="31"/>
        <v>5.665080444</v>
      </c>
      <c r="BS79" s="397">
        <f t="shared" si="32"/>
        <v>1.099371251</v>
      </c>
      <c r="BT79" s="398">
        <f t="shared" si="33"/>
        <v>-0.7294235125</v>
      </c>
      <c r="BU79" s="396">
        <v>1.0</v>
      </c>
      <c r="BV79" s="396">
        <f t="shared" si="34"/>
        <v>5.665080444</v>
      </c>
      <c r="BW79" s="397">
        <f t="shared" si="35"/>
        <v>2.473585315</v>
      </c>
      <c r="BX79" s="398">
        <f t="shared" si="36"/>
        <v>-0.3351658268</v>
      </c>
      <c r="BY79" s="396">
        <v>0.0</v>
      </c>
      <c r="BZ79" s="396">
        <f t="shared" si="37"/>
        <v>0</v>
      </c>
      <c r="CA79" s="397">
        <f t="shared" si="38"/>
        <v>3.664570838</v>
      </c>
      <c r="CB79" s="398">
        <f t="shared" si="39"/>
        <v>-0.3444168078</v>
      </c>
      <c r="CC79" s="400">
        <v>1.0</v>
      </c>
      <c r="CD79" s="396">
        <f t="shared" si="40"/>
        <v>5.665080444</v>
      </c>
      <c r="CE79" s="397">
        <f t="shared" si="41"/>
        <v>1.099371251</v>
      </c>
      <c r="CF79" s="398">
        <f t="shared" si="42"/>
        <v>-0.7294235125</v>
      </c>
      <c r="CG79" s="392">
        <v>0.0</v>
      </c>
      <c r="CH79" s="396">
        <f t="shared" si="43"/>
        <v>0</v>
      </c>
      <c r="CI79" s="397">
        <f t="shared" si="44"/>
        <v>1.465828335</v>
      </c>
      <c r="CJ79" s="398">
        <f t="shared" si="45"/>
        <v>-0.7408041516</v>
      </c>
      <c r="CK79" s="392">
        <v>0.0</v>
      </c>
      <c r="CL79" s="396">
        <f t="shared" si="46"/>
        <v>0</v>
      </c>
      <c r="CM79" s="397">
        <f t="shared" si="47"/>
        <v>1.649056877</v>
      </c>
      <c r="CN79" s="398">
        <f t="shared" si="48"/>
        <v>-1.085693517</v>
      </c>
      <c r="CO79" s="392">
        <v>12.0</v>
      </c>
      <c r="CP79" s="433">
        <f t="shared" si="49"/>
        <v>67.98096533</v>
      </c>
      <c r="CQ79" s="397">
        <f t="shared" si="50"/>
        <v>22.90356773</v>
      </c>
      <c r="CR79" s="398">
        <f t="shared" si="51"/>
        <v>-1.569888948</v>
      </c>
      <c r="CS79" s="404">
        <f t="shared" si="52"/>
        <v>-0.9508957239</v>
      </c>
      <c r="CT79" s="396">
        <v>3.048649</v>
      </c>
      <c r="CU79" s="396">
        <v>11.669958</v>
      </c>
      <c r="CV79" s="405">
        <f t="shared" si="53"/>
        <v>7.3593035</v>
      </c>
      <c r="CW79" s="383" t="s">
        <v>219</v>
      </c>
      <c r="CX79" s="383" t="s">
        <v>136</v>
      </c>
      <c r="CY79" s="220" t="s">
        <v>138</v>
      </c>
      <c r="CZ79" s="432">
        <v>17652.0</v>
      </c>
      <c r="DA79" s="392">
        <v>33.99048266485384</v>
      </c>
      <c r="DB79" s="398">
        <f t="shared" si="54"/>
        <v>-0.2161695663</v>
      </c>
      <c r="DC79" s="396">
        <v>95.66950037</v>
      </c>
      <c r="DD79" s="398">
        <f t="shared" si="55"/>
        <v>-0.7552246836</v>
      </c>
      <c r="DE79" s="400">
        <v>95.66950037</v>
      </c>
      <c r="DF79" s="398">
        <f t="shared" si="56"/>
        <v>-0.4696619293</v>
      </c>
      <c r="DG79" s="499">
        <f t="shared" si="57"/>
        <v>-0.4143064364</v>
      </c>
      <c r="DH79" s="400">
        <v>929.31</v>
      </c>
      <c r="DI79" s="398">
        <f t="shared" si="58"/>
        <v>-0.5746223394</v>
      </c>
      <c r="DJ79" s="411">
        <f t="shared" si="59"/>
        <v>-0.5746223394</v>
      </c>
    </row>
    <row r="80">
      <c r="A80" s="428" t="s">
        <v>134</v>
      </c>
      <c r="B80" s="383" t="s">
        <v>134</v>
      </c>
      <c r="C80" s="383" t="s">
        <v>134</v>
      </c>
      <c r="D80" s="383" t="str">
        <f>Neces.!I94</f>
        <v>Leste</v>
      </c>
      <c r="E80" s="383">
        <v>660.083970661427</v>
      </c>
      <c r="F80" s="386">
        <f t="shared" si="1"/>
        <v>0.3746141905</v>
      </c>
      <c r="G80" s="413">
        <v>172069.0</v>
      </c>
      <c r="H80" s="385">
        <v>132152.0</v>
      </c>
      <c r="I80" s="383">
        <f t="shared" si="2"/>
        <v>5.12107374</v>
      </c>
      <c r="J80" s="386">
        <f t="shared" si="3"/>
        <v>-2.158769882</v>
      </c>
      <c r="K80" s="383">
        <v>0.071577302</v>
      </c>
      <c r="L80" s="386">
        <f t="shared" si="63"/>
        <v>-0.825257686</v>
      </c>
      <c r="M80" s="383">
        <v>0.245001651</v>
      </c>
      <c r="N80" s="386">
        <f t="shared" si="5"/>
        <v>-0.1734678607</v>
      </c>
      <c r="O80" s="387">
        <v>2.2238910415774082</v>
      </c>
      <c r="P80" s="387">
        <v>1.2782721793592078</v>
      </c>
      <c r="Q80" s="387">
        <f t="shared" si="6"/>
        <v>1.619102628</v>
      </c>
      <c r="R80" s="383">
        <v>1070.73672740481</v>
      </c>
      <c r="S80" s="386">
        <f t="shared" si="7"/>
        <v>-0.7023937419</v>
      </c>
      <c r="T80" s="383">
        <v>8.60675585689206</v>
      </c>
      <c r="U80" s="386">
        <f t="shared" si="8"/>
        <v>-0.5963472664</v>
      </c>
      <c r="V80" s="383">
        <v>6.91098129426721</v>
      </c>
      <c r="W80" s="386">
        <f t="shared" si="9"/>
        <v>-0.5817540271</v>
      </c>
      <c r="X80" s="383">
        <v>36.034263575277</v>
      </c>
      <c r="Y80" s="383">
        <f t="shared" si="10"/>
        <v>63.96573642</v>
      </c>
      <c r="Z80" s="386">
        <f t="shared" si="11"/>
        <v>-1.968043328</v>
      </c>
      <c r="AA80" s="395">
        <f t="shared" si="12"/>
        <v>-0.2429549508</v>
      </c>
      <c r="AB80" s="429" t="s">
        <v>134</v>
      </c>
      <c r="AC80" s="429" t="s">
        <v>134</v>
      </c>
      <c r="AD80" s="430">
        <v>132152.0</v>
      </c>
      <c r="AE80" s="431" t="str">
        <f>Leitos!K94</f>
        <v>Leste</v>
      </c>
      <c r="AF80" s="383">
        <v>94.5880501240995</v>
      </c>
      <c r="AG80" s="392">
        <f t="shared" si="61"/>
        <v>78.01803978</v>
      </c>
      <c r="AH80" s="382">
        <f t="shared" si="13"/>
        <v>78.01803978</v>
      </c>
      <c r="AI80" s="383">
        <v>22.7011320297839</v>
      </c>
      <c r="AJ80" s="392">
        <f t="shared" si="14"/>
        <v>15.10026576</v>
      </c>
      <c r="AK80" s="382">
        <f t="shared" si="15"/>
        <v>15.10026576</v>
      </c>
      <c r="AL80" s="383">
        <v>27.9980628367335</v>
      </c>
      <c r="AM80" s="392">
        <f t="shared" si="16"/>
        <v>18.62366111</v>
      </c>
      <c r="AN80" s="382">
        <f t="shared" si="17"/>
        <v>18.62366111</v>
      </c>
      <c r="AO80" s="383">
        <v>150.584175797566</v>
      </c>
      <c r="AP80" s="392">
        <f t="shared" si="18"/>
        <v>137.9157607</v>
      </c>
      <c r="AQ80" s="382">
        <f t="shared" si="19"/>
        <v>137.9157607</v>
      </c>
      <c r="AR80" s="393">
        <f t="shared" si="20"/>
        <v>65.58548764</v>
      </c>
      <c r="AS80" s="383" t="s">
        <v>134</v>
      </c>
      <c r="AT80" s="383" t="s">
        <v>134</v>
      </c>
      <c r="AU80" s="383" t="str">
        <f>RH!I94</f>
        <v>Leste</v>
      </c>
      <c r="AV80" s="432">
        <v>75516.0</v>
      </c>
      <c r="AW80" s="383">
        <v>95.2880016950179</v>
      </c>
      <c r="AX80" s="382">
        <f t="shared" si="21"/>
        <v>0.04491713018</v>
      </c>
      <c r="AY80" s="383">
        <v>99.2039469701556</v>
      </c>
      <c r="AZ80" s="382">
        <f t="shared" si="22"/>
        <v>0.52008222</v>
      </c>
      <c r="BA80" s="383">
        <v>3.21807464132211</v>
      </c>
      <c r="BB80" s="382">
        <f t="shared" si="23"/>
        <v>2.210906333</v>
      </c>
      <c r="BC80" s="383">
        <v>2.90839336521581</v>
      </c>
      <c r="BD80" s="382">
        <f t="shared" si="24"/>
        <v>2.337897869</v>
      </c>
      <c r="BE80" s="383">
        <v>94.0</v>
      </c>
      <c r="BF80" s="383">
        <f t="shared" si="25"/>
        <v>1.24476932</v>
      </c>
      <c r="BG80" s="382">
        <f t="shared" si="26"/>
        <v>0.04407078487</v>
      </c>
      <c r="BH80" s="395">
        <f t="shared" si="27"/>
        <v>1.430039987</v>
      </c>
      <c r="BI80" s="383" t="s">
        <v>134</v>
      </c>
      <c r="BJ80" s="383" t="s">
        <v>134</v>
      </c>
      <c r="BK80" s="383" t="str">
        <f>Equip.!J97</f>
        <v>Leste</v>
      </c>
      <c r="BL80" s="432">
        <v>132152.0</v>
      </c>
      <c r="BM80" s="392">
        <v>8.0</v>
      </c>
      <c r="BN80" s="396">
        <f t="shared" si="28"/>
        <v>6.053635208</v>
      </c>
      <c r="BO80" s="397">
        <f t="shared" si="29"/>
        <v>6.543448498</v>
      </c>
      <c r="BP80" s="398">
        <f t="shared" si="30"/>
        <v>1.173119203</v>
      </c>
      <c r="BQ80" s="396">
        <v>1.0</v>
      </c>
      <c r="BR80" s="396">
        <f t="shared" si="31"/>
        <v>0.756704401</v>
      </c>
      <c r="BS80" s="397">
        <f t="shared" si="32"/>
        <v>1.510026576</v>
      </c>
      <c r="BT80" s="398">
        <f t="shared" si="33"/>
        <v>-0.1138112586</v>
      </c>
      <c r="BU80" s="396">
        <v>11.0</v>
      </c>
      <c r="BV80" s="396">
        <f t="shared" si="34"/>
        <v>8.323748411</v>
      </c>
      <c r="BW80" s="397">
        <f t="shared" si="35"/>
        <v>7.04679069</v>
      </c>
      <c r="BX80" s="398">
        <f t="shared" si="36"/>
        <v>2.381580038</v>
      </c>
      <c r="BY80" s="396">
        <v>7.0</v>
      </c>
      <c r="BZ80" s="396">
        <f t="shared" si="37"/>
        <v>5.296930807</v>
      </c>
      <c r="CA80" s="397">
        <f t="shared" si="38"/>
        <v>6.543448498</v>
      </c>
      <c r="CB80" s="398">
        <f t="shared" si="39"/>
        <v>0.6337005918</v>
      </c>
      <c r="CC80" s="400">
        <v>1.0</v>
      </c>
      <c r="CD80" s="396">
        <f t="shared" si="40"/>
        <v>0.756704401</v>
      </c>
      <c r="CE80" s="397">
        <f t="shared" si="41"/>
        <v>1.510026576</v>
      </c>
      <c r="CF80" s="398">
        <f t="shared" si="42"/>
        <v>-0.1138112586</v>
      </c>
      <c r="CG80" s="392">
        <v>6.0</v>
      </c>
      <c r="CH80" s="396">
        <f t="shared" si="43"/>
        <v>4.540226406</v>
      </c>
      <c r="CI80" s="397">
        <f t="shared" si="44"/>
        <v>4.026737537</v>
      </c>
      <c r="CJ80" s="398">
        <f t="shared" si="45"/>
        <v>0.4561507608</v>
      </c>
      <c r="CK80" s="392">
        <v>7.0</v>
      </c>
      <c r="CL80" s="396">
        <f t="shared" si="46"/>
        <v>5.296930807</v>
      </c>
      <c r="CM80" s="397">
        <f t="shared" si="47"/>
        <v>8.053475074</v>
      </c>
      <c r="CN80" s="398">
        <f t="shared" si="48"/>
        <v>1.315580369</v>
      </c>
      <c r="CO80" s="392">
        <v>78.0</v>
      </c>
      <c r="CP80" s="433">
        <f t="shared" si="49"/>
        <v>59.02294328</v>
      </c>
      <c r="CQ80" s="397">
        <f t="shared" si="50"/>
        <v>58.38769429</v>
      </c>
      <c r="CR80" s="398">
        <f t="shared" si="51"/>
        <v>1.743814463</v>
      </c>
      <c r="CS80" s="404">
        <f t="shared" si="52"/>
        <v>1.054334347</v>
      </c>
      <c r="CT80" s="396">
        <v>1.638002</v>
      </c>
      <c r="CU80" s="396">
        <v>44.1482445</v>
      </c>
      <c r="CV80" s="405">
        <f t="shared" si="53"/>
        <v>22.89312325</v>
      </c>
      <c r="CW80" s="383" t="s">
        <v>134</v>
      </c>
      <c r="CX80" s="383" t="s">
        <v>134</v>
      </c>
      <c r="CY80" s="220" t="s">
        <v>135</v>
      </c>
      <c r="CZ80" s="432">
        <v>132152.0</v>
      </c>
      <c r="DA80" s="392">
        <v>96.8581633270779</v>
      </c>
      <c r="DB80" s="398">
        <f t="shared" si="54"/>
        <v>2.145995855</v>
      </c>
      <c r="DC80" s="396">
        <v>0.0</v>
      </c>
      <c r="DD80" s="398">
        <f t="shared" si="55"/>
        <v>-1.811042178</v>
      </c>
      <c r="DE80" s="400">
        <v>0.0</v>
      </c>
      <c r="DF80" s="398">
        <f t="shared" si="56"/>
        <v>-1.54108341</v>
      </c>
      <c r="DG80" s="500">
        <f t="shared" si="57"/>
        <v>0.2349665304</v>
      </c>
      <c r="DH80" s="400">
        <v>1753.51</v>
      </c>
      <c r="DI80" s="398">
        <f t="shared" si="58"/>
        <v>0.7283717973</v>
      </c>
      <c r="DJ80" s="411">
        <f t="shared" si="59"/>
        <v>0.7283717973</v>
      </c>
    </row>
    <row r="81">
      <c r="A81" s="428" t="s">
        <v>220</v>
      </c>
      <c r="B81" s="383" t="s">
        <v>148</v>
      </c>
      <c r="C81" s="383" t="s">
        <v>148</v>
      </c>
      <c r="D81" s="383" t="str">
        <f>Neces.!I95</f>
        <v>Centro Sul</v>
      </c>
      <c r="E81" s="383">
        <v>643.402124286895</v>
      </c>
      <c r="F81" s="386">
        <f t="shared" si="1"/>
        <v>0.2196343972</v>
      </c>
      <c r="G81" s="385">
        <f>H81*(1+$I$82)^12</f>
        <v>7093.570138</v>
      </c>
      <c r="H81" s="385">
        <v>6336.0</v>
      </c>
      <c r="I81" s="383">
        <f t="shared" si="2"/>
        <v>3.801815169</v>
      </c>
      <c r="J81" s="386">
        <f t="shared" si="3"/>
        <v>0.9668897351</v>
      </c>
      <c r="K81" s="383">
        <v>0.119957537</v>
      </c>
      <c r="L81" s="386">
        <f t="shared" si="63"/>
        <v>2.03428179</v>
      </c>
      <c r="M81" s="383">
        <v>0.333484986</v>
      </c>
      <c r="N81" s="386">
        <f t="shared" si="5"/>
        <v>3.599391624</v>
      </c>
      <c r="O81" s="383">
        <v>0.9456188622182005</v>
      </c>
      <c r="P81" s="387">
        <v>0.0</v>
      </c>
      <c r="Q81" s="387">
        <f t="shared" si="6"/>
        <v>-0.2205145505</v>
      </c>
      <c r="R81" s="383">
        <v>1578.28282828283</v>
      </c>
      <c r="S81" s="386">
        <f t="shared" si="7"/>
        <v>-0.05214195081</v>
      </c>
      <c r="T81" s="383">
        <v>14.8674242424242</v>
      </c>
      <c r="U81" s="386">
        <f t="shared" si="8"/>
        <v>2.165468911</v>
      </c>
      <c r="V81" s="383">
        <v>6.18686868686869</v>
      </c>
      <c r="W81" s="386">
        <f t="shared" si="9"/>
        <v>-1.294772066</v>
      </c>
      <c r="X81" s="383">
        <v>25.2209595959596</v>
      </c>
      <c r="Y81" s="383">
        <f t="shared" si="10"/>
        <v>74.7790404</v>
      </c>
      <c r="Z81" s="386">
        <f t="shared" si="11"/>
        <v>-0.8479004402</v>
      </c>
      <c r="AA81" s="395">
        <f t="shared" si="12"/>
        <v>0.6134108875</v>
      </c>
      <c r="AB81" s="429" t="s">
        <v>220</v>
      </c>
      <c r="AC81" s="429" t="s">
        <v>148</v>
      </c>
      <c r="AD81" s="430">
        <v>6336.0</v>
      </c>
      <c r="AE81" s="431" t="str">
        <f>Leitos!K95</f>
        <v>Centro Sul</v>
      </c>
      <c r="AF81" s="383">
        <v>0.0</v>
      </c>
      <c r="AG81" s="392">
        <f t="shared" si="61"/>
        <v>71.01496777</v>
      </c>
      <c r="AH81" s="382">
        <f t="shared" si="13"/>
        <v>71.01496777</v>
      </c>
      <c r="AI81" s="383">
        <v>0.0</v>
      </c>
      <c r="AJ81" s="392">
        <f t="shared" si="14"/>
        <v>12.66350824</v>
      </c>
      <c r="AK81" s="382">
        <f t="shared" si="15"/>
        <v>12.66350824</v>
      </c>
      <c r="AL81" s="383">
        <v>0.0</v>
      </c>
      <c r="AM81" s="392">
        <f t="shared" si="16"/>
        <v>18.37450215</v>
      </c>
      <c r="AN81" s="382">
        <f t="shared" si="17"/>
        <v>18.37450215</v>
      </c>
      <c r="AO81" s="383">
        <v>110.479797979798</v>
      </c>
      <c r="AP81" s="392">
        <f t="shared" si="18"/>
        <v>157.9213969</v>
      </c>
      <c r="AQ81" s="382">
        <f t="shared" si="19"/>
        <v>157.9213969</v>
      </c>
      <c r="AR81" s="393">
        <f t="shared" si="20"/>
        <v>69.6244649</v>
      </c>
      <c r="AS81" s="383" t="s">
        <v>220</v>
      </c>
      <c r="AT81" s="383" t="s">
        <v>148</v>
      </c>
      <c r="AU81" s="383" t="str">
        <f>RH!I95</f>
        <v>Centro Sul</v>
      </c>
      <c r="AV81" s="432">
        <v>3694.333333</v>
      </c>
      <c r="AW81" s="383">
        <v>100.0</v>
      </c>
      <c r="AX81" s="382">
        <f t="shared" si="21"/>
        <v>0.5453197569</v>
      </c>
      <c r="AY81" s="383">
        <v>100.0</v>
      </c>
      <c r="AZ81" s="382">
        <f t="shared" si="22"/>
        <v>0.5821825615</v>
      </c>
      <c r="BA81" s="383">
        <v>1.25078914141414</v>
      </c>
      <c r="BB81" s="382">
        <f t="shared" si="23"/>
        <v>-0.3909190638</v>
      </c>
      <c r="BC81" s="383">
        <v>1.7834595959596</v>
      </c>
      <c r="BD81" s="382">
        <f t="shared" si="24"/>
        <v>0.4988774538</v>
      </c>
      <c r="BE81" s="383">
        <v>10.0</v>
      </c>
      <c r="BF81" s="383">
        <f t="shared" si="25"/>
        <v>2.706848327</v>
      </c>
      <c r="BG81" s="382">
        <f t="shared" si="26"/>
        <v>1.533555455</v>
      </c>
      <c r="BH81" s="395">
        <f t="shared" si="27"/>
        <v>0.35302527</v>
      </c>
      <c r="BI81" s="383" t="s">
        <v>220</v>
      </c>
      <c r="BJ81" s="383" t="s">
        <v>148</v>
      </c>
      <c r="BK81" s="383" t="str">
        <f>Equip.!J98</f>
        <v>Centro Sul</v>
      </c>
      <c r="BL81" s="432">
        <v>6336.0</v>
      </c>
      <c r="BM81" s="392">
        <v>1.0</v>
      </c>
      <c r="BN81" s="396">
        <f t="shared" si="28"/>
        <v>15.78282828</v>
      </c>
      <c r="BO81" s="397">
        <f t="shared" si="29"/>
        <v>5.462689828</v>
      </c>
      <c r="BP81" s="398">
        <f t="shared" si="30"/>
        <v>-0.6230938434</v>
      </c>
      <c r="BQ81" s="396">
        <v>0.0</v>
      </c>
      <c r="BR81" s="396">
        <f t="shared" si="31"/>
        <v>0</v>
      </c>
      <c r="BS81" s="397">
        <f t="shared" si="32"/>
        <v>1.241520416</v>
      </c>
      <c r="BT81" s="398">
        <f t="shared" si="33"/>
        <v>-0.5163280963</v>
      </c>
      <c r="BU81" s="396">
        <v>0.0</v>
      </c>
      <c r="BV81" s="396">
        <f t="shared" si="34"/>
        <v>0</v>
      </c>
      <c r="BW81" s="397">
        <f t="shared" si="35"/>
        <v>2.234736748</v>
      </c>
      <c r="BX81" s="398">
        <f t="shared" si="36"/>
        <v>-0.4770555528</v>
      </c>
      <c r="BY81" s="396">
        <v>0.0</v>
      </c>
      <c r="BZ81" s="396">
        <f t="shared" si="37"/>
        <v>0</v>
      </c>
      <c r="CA81" s="397">
        <f t="shared" si="38"/>
        <v>1.738128582</v>
      </c>
      <c r="CB81" s="398">
        <f t="shared" si="39"/>
        <v>-0.9989380871</v>
      </c>
      <c r="CC81" s="400">
        <v>0.0</v>
      </c>
      <c r="CD81" s="396">
        <f t="shared" si="40"/>
        <v>0</v>
      </c>
      <c r="CE81" s="397">
        <f t="shared" si="41"/>
        <v>1.241520416</v>
      </c>
      <c r="CF81" s="398">
        <f t="shared" si="42"/>
        <v>-0.5163280963</v>
      </c>
      <c r="CG81" s="392">
        <v>0.0</v>
      </c>
      <c r="CH81" s="396">
        <f t="shared" si="43"/>
        <v>0</v>
      </c>
      <c r="CI81" s="397">
        <f t="shared" si="44"/>
        <v>2.483040831</v>
      </c>
      <c r="CJ81" s="398">
        <f t="shared" si="45"/>
        <v>-0.2653646112</v>
      </c>
      <c r="CK81" s="392">
        <v>0.0</v>
      </c>
      <c r="CL81" s="396">
        <f t="shared" si="46"/>
        <v>0</v>
      </c>
      <c r="CM81" s="397">
        <f t="shared" si="47"/>
        <v>6.952514327</v>
      </c>
      <c r="CN81" s="398">
        <f t="shared" si="48"/>
        <v>0.9027859184</v>
      </c>
      <c r="CO81" s="392">
        <v>4.0</v>
      </c>
      <c r="CP81" s="433">
        <f t="shared" si="49"/>
        <v>63.13131313</v>
      </c>
      <c r="CQ81" s="397">
        <f t="shared" si="50"/>
        <v>40.22526146</v>
      </c>
      <c r="CR81" s="398">
        <f t="shared" si="51"/>
        <v>0.04770633102</v>
      </c>
      <c r="CS81" s="404">
        <f t="shared" si="52"/>
        <v>-0.2355368788</v>
      </c>
      <c r="CT81" s="396">
        <v>15.35039</v>
      </c>
      <c r="CU81" s="396">
        <v>33.495702</v>
      </c>
      <c r="CV81" s="405">
        <f t="shared" si="53"/>
        <v>24.423046</v>
      </c>
      <c r="CW81" s="383" t="s">
        <v>220</v>
      </c>
      <c r="CX81" s="383" t="s">
        <v>148</v>
      </c>
      <c r="CY81" s="220" t="s">
        <v>143</v>
      </c>
      <c r="CZ81" s="432">
        <v>6336.0</v>
      </c>
      <c r="DA81" s="392">
        <v>31.565656565656564</v>
      </c>
      <c r="DB81" s="398">
        <f t="shared" si="54"/>
        <v>-0.3072790252</v>
      </c>
      <c r="DC81" s="396">
        <v>55.62207636</v>
      </c>
      <c r="DD81" s="398">
        <f t="shared" si="55"/>
        <v>-1.197191776</v>
      </c>
      <c r="DE81" s="400">
        <v>55.62207636</v>
      </c>
      <c r="DF81" s="398">
        <f t="shared" si="56"/>
        <v>-0.918160878</v>
      </c>
      <c r="DG81" s="501">
        <f t="shared" si="57"/>
        <v>-0.682477676</v>
      </c>
      <c r="DH81" s="400">
        <v>1365.72</v>
      </c>
      <c r="DI81" s="398">
        <f t="shared" si="58"/>
        <v>0.1153068904</v>
      </c>
      <c r="DJ81" s="411">
        <f t="shared" si="59"/>
        <v>0.1153068904</v>
      </c>
    </row>
    <row r="82">
      <c r="A82" s="414"/>
      <c r="B82" s="414"/>
      <c r="C82" s="414"/>
      <c r="D82" s="414"/>
      <c r="E82" s="414"/>
      <c r="F82" s="418"/>
      <c r="G82" s="502">
        <v>3086658.0</v>
      </c>
      <c r="H82" s="416">
        <v>2757013.0</v>
      </c>
      <c r="I82" s="417">
        <f>(G82/H82)^(1/12)-1</f>
        <v>0.009456188622</v>
      </c>
      <c r="J82" s="418"/>
      <c r="K82" s="419"/>
      <c r="L82" s="420"/>
      <c r="M82" s="419"/>
      <c r="N82" s="420"/>
      <c r="O82" s="419"/>
      <c r="P82" s="419"/>
      <c r="Q82" s="414"/>
      <c r="R82" s="414"/>
      <c r="S82" s="418"/>
      <c r="T82" s="414"/>
      <c r="U82" s="418"/>
      <c r="V82" s="414"/>
      <c r="W82" s="418"/>
      <c r="X82" s="414"/>
      <c r="Y82" s="414"/>
      <c r="Z82" s="418"/>
      <c r="AA82" s="421"/>
      <c r="AB82" s="414"/>
      <c r="AC82" s="414"/>
      <c r="AD82" s="414"/>
      <c r="AE82" s="414"/>
      <c r="AF82" s="414"/>
      <c r="AG82" s="414"/>
      <c r="AH82" s="418"/>
      <c r="AI82" s="414"/>
      <c r="AJ82" s="414"/>
      <c r="AK82" s="418"/>
      <c r="AL82" s="414"/>
      <c r="AM82" s="414"/>
      <c r="AN82" s="418"/>
      <c r="AO82" s="414"/>
      <c r="AP82" s="414"/>
      <c r="AQ82" s="418"/>
      <c r="AR82" s="421"/>
      <c r="AS82" s="414"/>
      <c r="AT82" s="414"/>
      <c r="AU82" s="414"/>
      <c r="AV82" s="414"/>
      <c r="AW82" s="414"/>
      <c r="AX82" s="418"/>
      <c r="AY82" s="414"/>
      <c r="AZ82" s="418"/>
      <c r="BA82" s="414"/>
      <c r="BB82" s="418"/>
      <c r="BC82" s="414"/>
      <c r="BD82" s="418"/>
      <c r="BE82" s="414"/>
      <c r="BF82" s="414"/>
      <c r="BG82" s="418"/>
      <c r="BH82" s="421"/>
      <c r="BI82" s="414"/>
      <c r="BJ82" s="414"/>
      <c r="BK82" s="414"/>
      <c r="BL82" s="414"/>
      <c r="BM82" s="414"/>
      <c r="BN82" s="414"/>
      <c r="BO82" s="414"/>
      <c r="BP82" s="418"/>
      <c r="BQ82" s="414"/>
      <c r="BR82" s="414"/>
      <c r="BS82" s="414"/>
      <c r="BT82" s="418"/>
      <c r="BU82" s="414"/>
      <c r="BV82" s="414"/>
      <c r="BW82" s="414"/>
      <c r="BX82" s="418"/>
      <c r="BY82" s="414"/>
      <c r="BZ82" s="414"/>
      <c r="CA82" s="414"/>
      <c r="CB82" s="418"/>
      <c r="CC82" s="414"/>
      <c r="CD82" s="414"/>
      <c r="CE82" s="414"/>
      <c r="CF82" s="418"/>
      <c r="CG82" s="414"/>
      <c r="CH82" s="414"/>
      <c r="CI82" s="414"/>
      <c r="CJ82" s="418"/>
      <c r="CK82" s="414"/>
      <c r="CL82" s="414"/>
      <c r="CM82" s="414"/>
      <c r="CN82" s="418"/>
      <c r="CO82" s="414"/>
      <c r="CP82" s="414"/>
      <c r="CQ82" s="414"/>
      <c r="CR82" s="418"/>
      <c r="CS82" s="421"/>
      <c r="CT82" s="414"/>
      <c r="CU82" s="414"/>
      <c r="CV82" s="421"/>
      <c r="CW82" s="414"/>
      <c r="CX82" s="414"/>
      <c r="CY82" s="414"/>
      <c r="CZ82" s="414"/>
      <c r="DA82" s="414"/>
      <c r="DB82" s="418"/>
      <c r="DC82" s="414"/>
      <c r="DD82" s="418"/>
      <c r="DE82" s="414"/>
      <c r="DF82" s="418"/>
      <c r="DG82" s="421"/>
      <c r="DH82" s="414"/>
      <c r="DI82" s="418"/>
      <c r="DJ82" s="421"/>
    </row>
    <row r="83">
      <c r="A83" s="414"/>
      <c r="B83" s="414"/>
      <c r="C83" s="414"/>
      <c r="D83" s="414"/>
      <c r="E83" s="414"/>
      <c r="F83" s="418"/>
      <c r="G83" s="414"/>
      <c r="H83" s="414"/>
      <c r="I83" s="414"/>
      <c r="J83" s="418"/>
      <c r="K83" s="419"/>
      <c r="L83" s="420"/>
      <c r="M83" s="419"/>
      <c r="N83" s="420"/>
      <c r="O83" s="419"/>
      <c r="P83" s="419"/>
      <c r="Q83" s="414"/>
      <c r="R83" s="414"/>
      <c r="S83" s="418"/>
      <c r="T83" s="414"/>
      <c r="U83" s="418"/>
      <c r="V83" s="414"/>
      <c r="W83" s="418"/>
      <c r="X83" s="414"/>
      <c r="Y83" s="414"/>
      <c r="Z83" s="418"/>
      <c r="AA83" s="421"/>
      <c r="AB83" s="414"/>
      <c r="AC83" s="414"/>
      <c r="AD83" s="414"/>
      <c r="AE83" s="414"/>
      <c r="AF83" s="414"/>
      <c r="AG83" s="414"/>
      <c r="AH83" s="418"/>
      <c r="AI83" s="414"/>
      <c r="AJ83" s="414"/>
      <c r="AK83" s="418"/>
      <c r="AL83" s="414"/>
      <c r="AM83" s="414"/>
      <c r="AN83" s="418"/>
      <c r="AO83" s="414"/>
      <c r="AP83" s="414"/>
      <c r="AQ83" s="418"/>
      <c r="AR83" s="421"/>
      <c r="AS83" s="414"/>
      <c r="AT83" s="414"/>
      <c r="AU83" s="414"/>
      <c r="AV83" s="414"/>
      <c r="AW83" s="414"/>
      <c r="AX83" s="418"/>
      <c r="AY83" s="414"/>
      <c r="AZ83" s="418"/>
      <c r="BA83" s="414"/>
      <c r="BB83" s="418"/>
      <c r="BC83" s="414"/>
      <c r="BD83" s="418"/>
      <c r="BE83" s="414"/>
      <c r="BF83" s="414"/>
      <c r="BG83" s="418"/>
      <c r="BH83" s="421"/>
      <c r="BI83" s="414"/>
      <c r="BJ83" s="414"/>
      <c r="BK83" s="414"/>
      <c r="BL83" s="414"/>
      <c r="BM83" s="414"/>
      <c r="BN83" s="414"/>
      <c r="BO83" s="414"/>
      <c r="BP83" s="418"/>
      <c r="BQ83" s="414"/>
      <c r="BR83" s="414"/>
      <c r="BS83" s="414"/>
      <c r="BT83" s="418"/>
      <c r="BU83" s="414"/>
      <c r="BV83" s="414"/>
      <c r="BW83" s="414"/>
      <c r="BX83" s="418"/>
      <c r="BY83" s="414"/>
      <c r="BZ83" s="414"/>
      <c r="CA83" s="414"/>
      <c r="CB83" s="418"/>
      <c r="CC83" s="414"/>
      <c r="CD83" s="414"/>
      <c r="CE83" s="414"/>
      <c r="CF83" s="418"/>
      <c r="CG83" s="414"/>
      <c r="CH83" s="414"/>
      <c r="CI83" s="414"/>
      <c r="CJ83" s="418"/>
      <c r="CK83" s="414"/>
      <c r="CL83" s="414"/>
      <c r="CM83" s="414"/>
      <c r="CN83" s="418"/>
      <c r="CO83" s="414"/>
      <c r="CP83" s="414"/>
      <c r="CQ83" s="414"/>
      <c r="CR83" s="418"/>
      <c r="CS83" s="421"/>
      <c r="CT83" s="414"/>
      <c r="CU83" s="414"/>
      <c r="CV83" s="421"/>
      <c r="CW83" s="414"/>
      <c r="CX83" s="414"/>
      <c r="CY83" s="414"/>
      <c r="CZ83" s="414"/>
      <c r="DA83" s="414"/>
      <c r="DB83" s="418"/>
      <c r="DC83" s="414"/>
      <c r="DD83" s="418"/>
      <c r="DE83" s="414"/>
      <c r="DF83" s="418"/>
      <c r="DG83" s="421"/>
      <c r="DH83" s="414"/>
      <c r="DI83" s="418"/>
      <c r="DJ83" s="421"/>
    </row>
    <row r="84">
      <c r="A84" s="414"/>
      <c r="B84" s="414"/>
      <c r="C84" s="414"/>
      <c r="D84" s="414"/>
      <c r="E84" s="414"/>
      <c r="F84" s="418"/>
      <c r="G84" s="414"/>
      <c r="H84" s="414"/>
      <c r="I84" s="414"/>
      <c r="J84" s="418"/>
      <c r="K84" s="419"/>
      <c r="L84" s="420"/>
      <c r="M84" s="419"/>
      <c r="N84" s="420"/>
      <c r="O84" s="419"/>
      <c r="P84" s="419"/>
      <c r="Q84" s="414"/>
      <c r="R84" s="414"/>
      <c r="S84" s="418"/>
      <c r="T84" s="414"/>
      <c r="U84" s="418"/>
      <c r="V84" s="414"/>
      <c r="W84" s="418"/>
      <c r="X84" s="414"/>
      <c r="Y84" s="414"/>
      <c r="Z84" s="418"/>
      <c r="AA84" s="421"/>
      <c r="AB84" s="414"/>
      <c r="AC84" s="414"/>
      <c r="AD84" s="414"/>
      <c r="AE84" s="414"/>
      <c r="AF84" s="423">
        <v>1.0</v>
      </c>
      <c r="AG84" s="424" t="s">
        <v>135</v>
      </c>
      <c r="AH84" s="425">
        <f>SUMIFS(AD$3:AD$81,AE$3:AE$81,AG84)</f>
        <v>198672</v>
      </c>
      <c r="AI84" s="414"/>
      <c r="AJ84" s="414"/>
      <c r="AK84" s="418"/>
      <c r="AL84" s="414"/>
      <c r="AM84" s="414"/>
      <c r="AN84" s="418"/>
      <c r="AO84" s="414"/>
      <c r="AP84" s="414"/>
      <c r="AQ84" s="418"/>
      <c r="AR84" s="421"/>
      <c r="AS84" s="414"/>
      <c r="AT84" s="414"/>
      <c r="AU84" s="414"/>
      <c r="AV84" s="414"/>
      <c r="AW84" s="414"/>
      <c r="AX84" s="418"/>
      <c r="AY84" s="414"/>
      <c r="AZ84" s="418"/>
      <c r="BA84" s="414"/>
      <c r="BB84" s="418"/>
      <c r="BC84" s="414"/>
      <c r="BD84" s="418"/>
      <c r="BE84" s="414"/>
      <c r="BF84" s="414"/>
      <c r="BG84" s="418"/>
      <c r="BH84" s="421"/>
      <c r="BI84" s="414"/>
      <c r="BJ84" s="414"/>
      <c r="BK84" s="414"/>
      <c r="BL84" s="414"/>
      <c r="BM84" s="414"/>
      <c r="BN84" s="414"/>
      <c r="BO84" s="414"/>
      <c r="BP84" s="418"/>
      <c r="BQ84" s="414"/>
      <c r="BR84" s="414"/>
      <c r="BS84" s="414"/>
      <c r="BT84" s="418"/>
      <c r="BU84" s="414"/>
      <c r="BV84" s="414"/>
      <c r="BW84" s="414"/>
      <c r="BX84" s="418"/>
      <c r="BY84" s="414"/>
      <c r="BZ84" s="414"/>
      <c r="CA84" s="414"/>
      <c r="CB84" s="418"/>
      <c r="CC84" s="414"/>
      <c r="CD84" s="414"/>
      <c r="CE84" s="414"/>
      <c r="CF84" s="418"/>
      <c r="CG84" s="414"/>
      <c r="CH84" s="414"/>
      <c r="CI84" s="414"/>
      <c r="CJ84" s="418"/>
      <c r="CK84" s="414"/>
      <c r="CL84" s="414"/>
      <c r="CM84" s="414"/>
      <c r="CN84" s="418"/>
      <c r="CO84" s="414"/>
      <c r="CP84" s="414"/>
      <c r="CQ84" s="414"/>
      <c r="CR84" s="418"/>
      <c r="CS84" s="421"/>
      <c r="CT84" s="414"/>
      <c r="CU84" s="414"/>
      <c r="CV84" s="421"/>
      <c r="CW84" s="414"/>
      <c r="CX84" s="414"/>
      <c r="CY84" s="414"/>
      <c r="CZ84" s="414"/>
      <c r="DA84" s="414"/>
      <c r="DB84" s="418"/>
      <c r="DC84" s="414"/>
      <c r="DD84" s="418"/>
      <c r="DE84" s="414"/>
      <c r="DF84" s="418"/>
      <c r="DG84" s="421"/>
      <c r="DH84" s="414"/>
      <c r="DI84" s="418"/>
      <c r="DJ84" s="421"/>
    </row>
    <row r="85">
      <c r="A85" s="414"/>
      <c r="B85" s="414"/>
      <c r="C85" s="414"/>
      <c r="D85" s="414"/>
      <c r="E85" s="414"/>
      <c r="F85" s="418"/>
      <c r="G85" s="414"/>
      <c r="H85" s="414"/>
      <c r="I85" s="414"/>
      <c r="J85" s="418"/>
      <c r="K85" s="419"/>
      <c r="L85" s="420"/>
      <c r="M85" s="419"/>
      <c r="N85" s="420"/>
      <c r="O85" s="419"/>
      <c r="P85" s="419"/>
      <c r="Q85" s="414"/>
      <c r="R85" s="414"/>
      <c r="S85" s="418"/>
      <c r="T85" s="414"/>
      <c r="U85" s="418"/>
      <c r="V85" s="414"/>
      <c r="W85" s="418"/>
      <c r="X85" s="414"/>
      <c r="Y85" s="414"/>
      <c r="Z85" s="418"/>
      <c r="AA85" s="421"/>
      <c r="AB85" s="414"/>
      <c r="AC85" s="414"/>
      <c r="AD85" s="414"/>
      <c r="AE85" s="414"/>
      <c r="AF85" s="423"/>
      <c r="AG85" s="424"/>
      <c r="AH85" s="425"/>
      <c r="AI85" s="414"/>
      <c r="AJ85" s="414"/>
      <c r="AK85" s="418"/>
      <c r="AL85" s="414"/>
      <c r="AM85" s="414"/>
      <c r="AN85" s="418"/>
      <c r="AO85" s="414"/>
      <c r="AP85" s="414"/>
      <c r="AQ85" s="418"/>
      <c r="AR85" s="421"/>
      <c r="AS85" s="414"/>
      <c r="AT85" s="414"/>
      <c r="AU85" s="414"/>
      <c r="AV85" s="414"/>
      <c r="AW85" s="414"/>
      <c r="AX85" s="418"/>
      <c r="AY85" s="414"/>
      <c r="AZ85" s="418"/>
      <c r="BA85" s="414"/>
      <c r="BB85" s="418"/>
      <c r="BC85" s="414"/>
      <c r="BD85" s="418"/>
      <c r="BE85" s="414"/>
      <c r="BF85" s="414"/>
      <c r="BG85" s="418"/>
      <c r="BH85" s="421"/>
      <c r="BI85" s="414"/>
      <c r="BJ85" s="414"/>
      <c r="BK85" s="414"/>
      <c r="BL85" s="414"/>
      <c r="BM85" s="414"/>
      <c r="BN85" s="414"/>
      <c r="BO85" s="414"/>
      <c r="BP85" s="418"/>
      <c r="BQ85" s="414"/>
      <c r="BR85" s="414"/>
      <c r="BS85" s="414"/>
      <c r="BT85" s="418"/>
      <c r="BU85" s="414"/>
      <c r="BV85" s="414"/>
      <c r="BW85" s="414"/>
      <c r="BX85" s="418"/>
      <c r="BY85" s="414"/>
      <c r="BZ85" s="414"/>
      <c r="CA85" s="414"/>
      <c r="CB85" s="418"/>
      <c r="CC85" s="414"/>
      <c r="CD85" s="414"/>
      <c r="CE85" s="414"/>
      <c r="CF85" s="418"/>
      <c r="CG85" s="414"/>
      <c r="CH85" s="414"/>
      <c r="CI85" s="414"/>
      <c r="CJ85" s="418"/>
      <c r="CK85" s="414"/>
      <c r="CL85" s="414"/>
      <c r="CM85" s="414"/>
      <c r="CN85" s="418"/>
      <c r="CO85" s="414"/>
      <c r="CP85" s="414"/>
      <c r="CQ85" s="414"/>
      <c r="CR85" s="418"/>
      <c r="CS85" s="421"/>
      <c r="CT85" s="414"/>
      <c r="CU85" s="414"/>
      <c r="CV85" s="421"/>
      <c r="CW85" s="414"/>
      <c r="CX85" s="414"/>
      <c r="CY85" s="414"/>
      <c r="CZ85" s="414"/>
      <c r="DA85" s="414"/>
      <c r="DB85" s="418"/>
      <c r="DC85" s="414"/>
      <c r="DD85" s="418"/>
      <c r="DE85" s="414"/>
      <c r="DF85" s="418"/>
      <c r="DG85" s="421"/>
      <c r="DH85" s="414"/>
      <c r="DI85" s="418"/>
      <c r="DJ85" s="421"/>
    </row>
    <row r="86">
      <c r="A86" s="414"/>
      <c r="B86" s="414"/>
      <c r="C86" s="414"/>
      <c r="D86" s="414"/>
      <c r="E86" s="414"/>
      <c r="F86" s="418"/>
      <c r="G86" s="414"/>
      <c r="H86" s="414"/>
      <c r="I86" s="414"/>
      <c r="J86" s="418"/>
      <c r="K86" s="419"/>
      <c r="L86" s="420"/>
      <c r="M86" s="419"/>
      <c r="N86" s="420"/>
      <c r="O86" s="419"/>
      <c r="P86" s="419"/>
      <c r="Q86" s="414"/>
      <c r="R86" s="414"/>
      <c r="S86" s="418"/>
      <c r="T86" s="414"/>
      <c r="U86" s="418"/>
      <c r="V86" s="414"/>
      <c r="W86" s="418"/>
      <c r="X86" s="414"/>
      <c r="Y86" s="414"/>
      <c r="Z86" s="418"/>
      <c r="AA86" s="421"/>
      <c r="AB86" s="414"/>
      <c r="AC86" s="414"/>
      <c r="AD86" s="414"/>
      <c r="AE86" s="414"/>
      <c r="AF86" s="423"/>
      <c r="AG86" s="424"/>
      <c r="AH86" s="425"/>
      <c r="AI86" s="414"/>
      <c r="AJ86" s="414"/>
      <c r="AK86" s="418"/>
      <c r="AL86" s="414"/>
      <c r="AM86" s="414"/>
      <c r="AN86" s="418"/>
      <c r="AO86" s="414"/>
      <c r="AP86" s="414"/>
      <c r="AQ86" s="418"/>
      <c r="AR86" s="421"/>
      <c r="AS86" s="414"/>
      <c r="AT86" s="414"/>
      <c r="AU86" s="414"/>
      <c r="AV86" s="414"/>
      <c r="AW86" s="414"/>
      <c r="AX86" s="418"/>
      <c r="AY86" s="414"/>
      <c r="AZ86" s="418"/>
      <c r="BA86" s="414"/>
      <c r="BB86" s="418"/>
      <c r="BC86" s="414"/>
      <c r="BD86" s="418"/>
      <c r="BE86" s="414"/>
      <c r="BF86" s="414"/>
      <c r="BG86" s="418"/>
      <c r="BH86" s="421"/>
      <c r="BI86" s="414"/>
      <c r="BJ86" s="414"/>
      <c r="BK86" s="414"/>
      <c r="BL86" s="414"/>
      <c r="BM86" s="414"/>
      <c r="BN86" s="414"/>
      <c r="BO86" s="414"/>
      <c r="BP86" s="418"/>
      <c r="BQ86" s="414"/>
      <c r="BR86" s="414"/>
      <c r="BS86" s="414"/>
      <c r="BT86" s="418"/>
      <c r="BU86" s="414"/>
      <c r="BV86" s="414"/>
      <c r="BW86" s="414"/>
      <c r="BX86" s="418"/>
      <c r="BY86" s="414"/>
      <c r="BZ86" s="414"/>
      <c r="CA86" s="414"/>
      <c r="CB86" s="418"/>
      <c r="CC86" s="414"/>
      <c r="CD86" s="414"/>
      <c r="CE86" s="414"/>
      <c r="CF86" s="418"/>
      <c r="CG86" s="414"/>
      <c r="CH86" s="414"/>
      <c r="CI86" s="414"/>
      <c r="CJ86" s="418"/>
      <c r="CK86" s="414"/>
      <c r="CL86" s="414"/>
      <c r="CM86" s="414"/>
      <c r="CN86" s="418"/>
      <c r="CO86" s="414"/>
      <c r="CP86" s="414"/>
      <c r="CQ86" s="414"/>
      <c r="CR86" s="418"/>
      <c r="CS86" s="421"/>
      <c r="CT86" s="414"/>
      <c r="CU86" s="414"/>
      <c r="CV86" s="421"/>
      <c r="CW86" s="414"/>
      <c r="CX86" s="414"/>
      <c r="CY86" s="414"/>
      <c r="CZ86" s="414"/>
      <c r="DA86" s="414"/>
      <c r="DB86" s="418"/>
      <c r="DC86" s="414"/>
      <c r="DD86" s="418"/>
      <c r="DE86" s="414"/>
      <c r="DF86" s="418"/>
      <c r="DG86" s="421"/>
      <c r="DH86" s="414"/>
      <c r="DI86" s="418"/>
      <c r="DJ86" s="421"/>
    </row>
  </sheetData>
  <mergeCells count="5">
    <mergeCell ref="B1:D1"/>
    <mergeCell ref="AB1:AE1"/>
    <mergeCell ref="AS1:AV1"/>
    <mergeCell ref="BI1:BL1"/>
    <mergeCell ref="CW1:CZ1"/>
  </mergeCells>
  <conditionalFormatting sqref="AA2:AA81">
    <cfRule type="colorScale" priority="1">
      <colorScale>
        <cfvo type="min"/>
        <cfvo type="max"/>
        <color rgb="FFFFFFFF"/>
        <color rgb="FF57BB8A"/>
      </colorScale>
    </cfRule>
  </conditionalFormatting>
  <conditionalFormatting sqref="AR1 AR3:AR81">
    <cfRule type="colorScale" priority="2">
      <colorScale>
        <cfvo type="min"/>
        <cfvo type="max"/>
        <color rgb="FFFFFFFF"/>
        <color rgb="FFE67C73"/>
      </colorScale>
    </cfRule>
  </conditionalFormatting>
  <conditionalFormatting sqref="BH3:BH81">
    <cfRule type="colorScale" priority="3">
      <colorScale>
        <cfvo type="min"/>
        <cfvo type="max"/>
        <color rgb="FFFFFFFF"/>
        <color rgb="FFFFD666"/>
      </colorScale>
    </cfRule>
  </conditionalFormatting>
  <conditionalFormatting sqref="DJ3:DJ81">
    <cfRule type="colorScale" priority="4">
      <colorScale>
        <cfvo type="min"/>
        <cfvo type="max"/>
        <color rgb="FFFCE5CD"/>
        <color rgb="FFB45F06"/>
      </colorScale>
    </cfRule>
  </conditionalFormatting>
  <conditionalFormatting sqref="DG3:DG81">
    <cfRule type="colorScale" priority="5">
      <colorScale>
        <cfvo type="min"/>
        <cfvo type="max"/>
        <color rgb="FFEAD1DC"/>
        <color rgb="FF741B47"/>
      </colorScale>
    </cfRule>
  </conditionalFormatting>
  <conditionalFormatting sqref="CS3:CS81">
    <cfRule type="colorScale" priority="6">
      <colorScale>
        <cfvo type="min"/>
        <cfvo type="formula" val="-35,675,368,755,753,700"/>
        <cfvo type="max"/>
        <color rgb="FFD9D2E9"/>
        <color rgb="FFD5A6BD"/>
        <color rgb="FFA64D79"/>
      </colorScale>
    </cfRule>
  </conditionalFormatting>
  <conditionalFormatting sqref="CV3:CV81">
    <cfRule type="colorScale" priority="7">
      <colorScale>
        <cfvo type="min"/>
        <cfvo type="formula" val="3,854,916,775"/>
        <cfvo type="max"/>
        <color rgb="FFC9DAF8"/>
        <color rgb="FF6D9EEB"/>
        <color rgb="FF1155CC"/>
      </colorScale>
    </cfRule>
  </conditionalFormatting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1.88"/>
    <col customWidth="1" min="2" max="2" width="10.88"/>
    <col customWidth="1" min="4" max="4" width="21.5"/>
    <col customWidth="1" min="5" max="5" width="14.0"/>
  </cols>
  <sheetData>
    <row r="1">
      <c r="A1" s="503" t="s">
        <v>13</v>
      </c>
      <c r="B1" s="504" t="s">
        <v>14</v>
      </c>
      <c r="C1" s="503" t="s">
        <v>15</v>
      </c>
      <c r="D1" s="505" t="s">
        <v>16</v>
      </c>
      <c r="E1" s="503" t="s">
        <v>17</v>
      </c>
      <c r="F1" s="506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</row>
    <row r="2">
      <c r="A2" s="508" t="s">
        <v>392</v>
      </c>
      <c r="B2" s="509"/>
      <c r="C2" s="508"/>
      <c r="D2" s="510"/>
      <c r="E2" s="508"/>
      <c r="F2" s="506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</row>
    <row r="3">
      <c r="A3" s="511" t="s">
        <v>393</v>
      </c>
      <c r="B3" s="512">
        <v>0.2</v>
      </c>
      <c r="C3" s="511" t="s">
        <v>22</v>
      </c>
      <c r="D3" s="512">
        <v>2023.0</v>
      </c>
      <c r="E3" s="511" t="s">
        <v>23</v>
      </c>
      <c r="F3" s="506"/>
      <c r="G3" s="507"/>
      <c r="H3" s="507"/>
      <c r="I3" s="507"/>
      <c r="J3" s="507"/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</row>
    <row r="4">
      <c r="A4" s="511" t="s">
        <v>26</v>
      </c>
      <c r="B4" s="512">
        <v>0.1</v>
      </c>
      <c r="C4" s="511" t="s">
        <v>27</v>
      </c>
      <c r="D4" s="512">
        <v>2022.0</v>
      </c>
      <c r="E4" s="511" t="s">
        <v>23</v>
      </c>
      <c r="F4" s="513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</row>
    <row r="5">
      <c r="A5" s="514" t="s">
        <v>394</v>
      </c>
      <c r="B5" s="512">
        <v>0.2</v>
      </c>
      <c r="C5" s="514" t="s">
        <v>31</v>
      </c>
      <c r="D5" s="515">
        <v>2036.0</v>
      </c>
      <c r="E5" s="514" t="s">
        <v>23</v>
      </c>
      <c r="F5" s="513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</row>
    <row r="6">
      <c r="A6" s="511" t="s">
        <v>395</v>
      </c>
      <c r="B6" s="512">
        <v>0.05</v>
      </c>
      <c r="C6" s="511" t="s">
        <v>22</v>
      </c>
      <c r="D6" s="512">
        <v>2023.0</v>
      </c>
      <c r="E6" s="511" t="s">
        <v>23</v>
      </c>
      <c r="F6" s="506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</row>
    <row r="7">
      <c r="A7" s="511" t="s">
        <v>36</v>
      </c>
      <c r="B7" s="512">
        <v>0.05</v>
      </c>
      <c r="C7" s="511" t="s">
        <v>22</v>
      </c>
      <c r="D7" s="512">
        <v>2023.0</v>
      </c>
      <c r="E7" s="511" t="s">
        <v>23</v>
      </c>
      <c r="F7" s="506"/>
      <c r="G7" s="507"/>
      <c r="H7" s="507"/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</row>
    <row r="8">
      <c r="A8" s="511" t="s">
        <v>38</v>
      </c>
      <c r="B8" s="512">
        <v>0.1</v>
      </c>
      <c r="C8" s="511" t="s">
        <v>22</v>
      </c>
      <c r="D8" s="512">
        <v>2023.0</v>
      </c>
      <c r="E8" s="511" t="s">
        <v>23</v>
      </c>
      <c r="F8" s="506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7"/>
      <c r="V8" s="507"/>
      <c r="W8" s="507"/>
      <c r="X8" s="507"/>
      <c r="Y8" s="507"/>
      <c r="Z8" s="507"/>
    </row>
    <row r="9">
      <c r="A9" s="511" t="s">
        <v>396</v>
      </c>
      <c r="B9" s="512">
        <v>0.1</v>
      </c>
      <c r="C9" s="511" t="s">
        <v>41</v>
      </c>
      <c r="D9" s="512" t="s">
        <v>42</v>
      </c>
      <c r="E9" s="511" t="s">
        <v>23</v>
      </c>
      <c r="F9" s="506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507"/>
      <c r="T9" s="507"/>
      <c r="U9" s="507"/>
      <c r="V9" s="507"/>
      <c r="W9" s="507"/>
      <c r="X9" s="507"/>
      <c r="Y9" s="507"/>
      <c r="Z9" s="507"/>
    </row>
    <row r="10">
      <c r="A10" s="511" t="s">
        <v>397</v>
      </c>
      <c r="B10" s="512">
        <v>0.1</v>
      </c>
      <c r="C10" s="511" t="s">
        <v>41</v>
      </c>
      <c r="D10" s="512" t="s">
        <v>42</v>
      </c>
      <c r="E10" s="511" t="s">
        <v>23</v>
      </c>
      <c r="F10" s="506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507"/>
      <c r="T10" s="507"/>
      <c r="U10" s="507"/>
      <c r="V10" s="507"/>
      <c r="W10" s="507"/>
      <c r="X10" s="507"/>
      <c r="Y10" s="507"/>
      <c r="Z10" s="507"/>
    </row>
    <row r="11">
      <c r="A11" s="516" t="s">
        <v>398</v>
      </c>
      <c r="B11" s="515">
        <v>0.1</v>
      </c>
      <c r="C11" s="514" t="s">
        <v>22</v>
      </c>
      <c r="D11" s="515">
        <v>2023.0</v>
      </c>
      <c r="E11" s="514" t="s">
        <v>23</v>
      </c>
      <c r="F11" s="506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</row>
    <row r="12">
      <c r="A12" s="508" t="s">
        <v>399</v>
      </c>
      <c r="B12" s="509"/>
      <c r="C12" s="508"/>
      <c r="D12" s="510"/>
      <c r="E12" s="508"/>
      <c r="F12" s="506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</row>
    <row r="13">
      <c r="A13" s="514" t="s">
        <v>400</v>
      </c>
      <c r="B13" s="512">
        <v>0.2</v>
      </c>
      <c r="C13" s="511" t="s">
        <v>22</v>
      </c>
      <c r="D13" s="512">
        <v>2023.0</v>
      </c>
      <c r="E13" s="511" t="s">
        <v>23</v>
      </c>
      <c r="F13" s="506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</row>
    <row r="14">
      <c r="A14" s="514" t="s">
        <v>401</v>
      </c>
      <c r="B14" s="512">
        <v>0.2</v>
      </c>
      <c r="C14" s="511" t="s">
        <v>22</v>
      </c>
      <c r="D14" s="512">
        <v>2023.0</v>
      </c>
      <c r="E14" s="511" t="s">
        <v>23</v>
      </c>
      <c r="F14" s="506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</row>
    <row r="15">
      <c r="A15" s="514" t="s">
        <v>402</v>
      </c>
      <c r="B15" s="512">
        <v>0.3</v>
      </c>
      <c r="C15" s="511" t="s">
        <v>22</v>
      </c>
      <c r="D15" s="512">
        <v>2023.0</v>
      </c>
      <c r="E15" s="511" t="s">
        <v>23</v>
      </c>
      <c r="F15" s="506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</row>
    <row r="16">
      <c r="A16" s="514" t="s">
        <v>403</v>
      </c>
      <c r="B16" s="512">
        <v>0.3</v>
      </c>
      <c r="C16" s="511" t="s">
        <v>22</v>
      </c>
      <c r="D16" s="512">
        <v>2023.0</v>
      </c>
      <c r="E16" s="511" t="s">
        <v>23</v>
      </c>
      <c r="F16" s="506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507"/>
      <c r="S16" s="507"/>
      <c r="T16" s="507"/>
      <c r="U16" s="507"/>
      <c r="V16" s="507"/>
      <c r="W16" s="507"/>
      <c r="X16" s="507"/>
      <c r="Y16" s="507"/>
      <c r="Z16" s="507"/>
    </row>
    <row r="17">
      <c r="A17" s="508" t="s">
        <v>404</v>
      </c>
      <c r="B17" s="509"/>
      <c r="C17" s="508"/>
      <c r="D17" s="510"/>
      <c r="E17" s="508"/>
      <c r="F17" s="506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507"/>
      <c r="S17" s="507"/>
      <c r="T17" s="507"/>
      <c r="U17" s="507"/>
      <c r="V17" s="507"/>
      <c r="W17" s="507"/>
      <c r="X17" s="507"/>
      <c r="Y17" s="507"/>
      <c r="Z17" s="507"/>
    </row>
    <row r="18">
      <c r="A18" s="511" t="s">
        <v>58</v>
      </c>
      <c r="B18" s="512"/>
      <c r="C18" s="511" t="s">
        <v>22</v>
      </c>
      <c r="D18" s="512">
        <v>2023.0</v>
      </c>
      <c r="E18" s="511" t="s">
        <v>23</v>
      </c>
      <c r="F18" s="506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</row>
    <row r="19">
      <c r="A19" s="511" t="s">
        <v>60</v>
      </c>
      <c r="B19" s="512"/>
      <c r="C19" s="511" t="s">
        <v>22</v>
      </c>
      <c r="D19" s="512">
        <v>2023.0</v>
      </c>
      <c r="E19" s="511" t="s">
        <v>23</v>
      </c>
      <c r="F19" s="506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7"/>
      <c r="W19" s="507"/>
      <c r="X19" s="507"/>
      <c r="Y19" s="507"/>
      <c r="Z19" s="507"/>
    </row>
    <row r="20">
      <c r="A20" s="517" t="s">
        <v>405</v>
      </c>
      <c r="B20" s="512"/>
      <c r="C20" s="511"/>
      <c r="D20" s="512"/>
      <c r="E20" s="511"/>
      <c r="F20" s="506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507"/>
      <c r="S20" s="507"/>
      <c r="T20" s="507"/>
      <c r="U20" s="507"/>
      <c r="V20" s="507"/>
      <c r="W20" s="507"/>
      <c r="X20" s="507"/>
      <c r="Y20" s="507"/>
      <c r="Z20" s="507"/>
    </row>
    <row r="21">
      <c r="A21" s="518" t="s">
        <v>406</v>
      </c>
      <c r="B21" s="512"/>
      <c r="C21" s="511" t="s">
        <v>22</v>
      </c>
      <c r="D21" s="512">
        <v>2023.0</v>
      </c>
      <c r="E21" s="511" t="s">
        <v>23</v>
      </c>
      <c r="F21" s="506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507"/>
      <c r="S21" s="507"/>
      <c r="T21" s="507"/>
      <c r="U21" s="507"/>
      <c r="V21" s="507"/>
      <c r="W21" s="507"/>
      <c r="X21" s="507"/>
      <c r="Y21" s="507"/>
      <c r="Z21" s="507"/>
    </row>
    <row r="22">
      <c r="A22" s="518" t="s">
        <v>407</v>
      </c>
      <c r="B22" s="512"/>
      <c r="C22" s="511" t="s">
        <v>22</v>
      </c>
      <c r="D22" s="512">
        <v>2023.0</v>
      </c>
      <c r="E22" s="511" t="s">
        <v>23</v>
      </c>
      <c r="F22" s="506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507"/>
      <c r="S22" s="507"/>
      <c r="T22" s="507"/>
      <c r="U22" s="507"/>
      <c r="V22" s="507"/>
      <c r="W22" s="507"/>
      <c r="X22" s="507"/>
      <c r="Y22" s="507"/>
      <c r="Z22" s="507"/>
    </row>
    <row r="23">
      <c r="A23" s="508" t="s">
        <v>408</v>
      </c>
      <c r="B23" s="509"/>
      <c r="C23" s="508"/>
      <c r="D23" s="510"/>
      <c r="E23" s="508"/>
      <c r="F23" s="506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</row>
    <row r="24">
      <c r="A24" s="519" t="s">
        <v>409</v>
      </c>
      <c r="B24" s="520">
        <v>0.3</v>
      </c>
      <c r="C24" s="511" t="s">
        <v>410</v>
      </c>
      <c r="D24" s="512">
        <v>2023.0</v>
      </c>
      <c r="E24" s="511" t="s">
        <v>411</v>
      </c>
      <c r="F24" s="506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507"/>
      <c r="S24" s="507"/>
      <c r="T24" s="507"/>
      <c r="U24" s="507"/>
      <c r="V24" s="507"/>
      <c r="W24" s="507"/>
      <c r="X24" s="507"/>
      <c r="Y24" s="507"/>
      <c r="Z24" s="507"/>
    </row>
    <row r="25">
      <c r="A25" s="517" t="s">
        <v>412</v>
      </c>
      <c r="C25" s="511" t="s">
        <v>410</v>
      </c>
      <c r="D25" s="512">
        <v>2023.0</v>
      </c>
      <c r="E25" s="511" t="s">
        <v>411</v>
      </c>
      <c r="F25" s="506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</row>
    <row r="26">
      <c r="A26" s="519" t="s">
        <v>413</v>
      </c>
      <c r="C26" s="511" t="s">
        <v>410</v>
      </c>
      <c r="D26" s="512">
        <v>2023.0</v>
      </c>
      <c r="E26" s="511" t="s">
        <v>414</v>
      </c>
      <c r="F26" s="506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507"/>
      <c r="S26" s="507"/>
      <c r="T26" s="507"/>
      <c r="U26" s="507"/>
      <c r="V26" s="507"/>
      <c r="W26" s="507"/>
      <c r="X26" s="507"/>
      <c r="Y26" s="507"/>
      <c r="Z26" s="507"/>
    </row>
    <row r="27">
      <c r="A27" s="517" t="s">
        <v>415</v>
      </c>
      <c r="C27" s="511" t="s">
        <v>410</v>
      </c>
      <c r="D27" s="512">
        <v>2023.0</v>
      </c>
      <c r="E27" s="511" t="s">
        <v>414</v>
      </c>
      <c r="F27" s="506"/>
      <c r="G27" s="506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7"/>
      <c r="T27" s="507"/>
      <c r="U27" s="507"/>
      <c r="V27" s="507"/>
      <c r="W27" s="507"/>
      <c r="X27" s="507"/>
      <c r="Y27" s="507"/>
      <c r="Z27" s="507"/>
    </row>
    <row r="28">
      <c r="A28" s="521" t="s">
        <v>416</v>
      </c>
      <c r="C28" s="511" t="s">
        <v>410</v>
      </c>
      <c r="D28" s="512">
        <v>2023.0</v>
      </c>
      <c r="E28" s="511"/>
      <c r="F28" s="513"/>
      <c r="G28" s="506"/>
      <c r="H28" s="507"/>
      <c r="I28" s="507"/>
      <c r="J28" s="507"/>
      <c r="K28" s="507"/>
      <c r="L28" s="507"/>
      <c r="M28" s="507"/>
      <c r="N28" s="507"/>
      <c r="O28" s="507"/>
      <c r="P28" s="507"/>
      <c r="Q28" s="507"/>
      <c r="R28" s="507"/>
      <c r="S28" s="507"/>
      <c r="T28" s="507"/>
      <c r="U28" s="507"/>
      <c r="V28" s="507"/>
      <c r="W28" s="507"/>
      <c r="X28" s="507"/>
      <c r="Y28" s="507"/>
      <c r="Z28" s="507"/>
    </row>
    <row r="29">
      <c r="A29" s="522" t="s">
        <v>417</v>
      </c>
      <c r="C29" s="511" t="s">
        <v>410</v>
      </c>
      <c r="D29" s="512">
        <v>2023.0</v>
      </c>
      <c r="E29" s="511"/>
      <c r="F29" s="513"/>
      <c r="G29" s="506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</row>
    <row r="30">
      <c r="A30" s="519" t="s">
        <v>418</v>
      </c>
      <c r="C30" s="511" t="s">
        <v>410</v>
      </c>
      <c r="D30" s="512">
        <v>2023.0</v>
      </c>
      <c r="E30" s="511" t="s">
        <v>414</v>
      </c>
      <c r="F30" s="513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7"/>
    </row>
    <row r="31">
      <c r="A31" s="519" t="s">
        <v>419</v>
      </c>
      <c r="C31" s="511" t="s">
        <v>410</v>
      </c>
      <c r="D31" s="512">
        <v>2023.0</v>
      </c>
      <c r="E31" s="511" t="s">
        <v>414</v>
      </c>
      <c r="F31" s="513"/>
      <c r="G31" s="507"/>
      <c r="H31" s="507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</row>
    <row r="32">
      <c r="A32" s="519" t="s">
        <v>420</v>
      </c>
      <c r="C32" s="511" t="s">
        <v>410</v>
      </c>
      <c r="D32" s="512">
        <v>2023.0</v>
      </c>
      <c r="E32" s="511" t="s">
        <v>414</v>
      </c>
      <c r="F32" s="513"/>
      <c r="G32" s="507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</row>
    <row r="33">
      <c r="A33" s="516" t="s">
        <v>88</v>
      </c>
      <c r="B33" s="520">
        <v>0.7</v>
      </c>
      <c r="C33" s="511" t="s">
        <v>89</v>
      </c>
      <c r="D33" s="512">
        <v>2023.0</v>
      </c>
      <c r="E33" s="511" t="s">
        <v>23</v>
      </c>
      <c r="F33" s="506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  <c r="S33" s="507"/>
      <c r="T33" s="507"/>
      <c r="U33" s="507"/>
      <c r="V33" s="507"/>
      <c r="W33" s="507"/>
      <c r="X33" s="507"/>
      <c r="Y33" s="507"/>
      <c r="Z33" s="507"/>
    </row>
    <row r="34">
      <c r="A34" s="523" t="s">
        <v>91</v>
      </c>
      <c r="C34" s="511" t="s">
        <v>92</v>
      </c>
      <c r="D34" s="512">
        <v>2023.0</v>
      </c>
      <c r="E34" s="511" t="s">
        <v>421</v>
      </c>
      <c r="F34" s="506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7"/>
    </row>
    <row r="35">
      <c r="A35" s="508" t="s">
        <v>93</v>
      </c>
      <c r="B35" s="509"/>
      <c r="C35" s="508"/>
      <c r="D35" s="510"/>
      <c r="E35" s="508"/>
      <c r="F35" s="506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</row>
    <row r="36">
      <c r="A36" s="524" t="s">
        <v>422</v>
      </c>
      <c r="B36" s="525">
        <v>0.5</v>
      </c>
      <c r="C36" s="526" t="s">
        <v>96</v>
      </c>
      <c r="D36" s="525">
        <v>2023.0</v>
      </c>
      <c r="E36" s="526" t="s">
        <v>23</v>
      </c>
      <c r="F36" s="506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507"/>
      <c r="Z36" s="507"/>
    </row>
    <row r="37">
      <c r="A37" s="524" t="s">
        <v>423</v>
      </c>
      <c r="B37" s="525">
        <v>0.4</v>
      </c>
      <c r="C37" s="526" t="s">
        <v>92</v>
      </c>
      <c r="D37" s="525">
        <v>2023.0</v>
      </c>
      <c r="E37" s="526" t="s">
        <v>23</v>
      </c>
      <c r="F37" s="527"/>
      <c r="G37" s="528"/>
      <c r="H37" s="528"/>
      <c r="I37" s="528"/>
      <c r="J37" s="528"/>
      <c r="K37" s="528"/>
      <c r="L37" s="528"/>
      <c r="M37" s="528"/>
      <c r="N37" s="528"/>
      <c r="O37" s="528"/>
      <c r="P37" s="528"/>
      <c r="Q37" s="528"/>
      <c r="R37" s="528"/>
      <c r="S37" s="528"/>
      <c r="T37" s="528"/>
      <c r="U37" s="528"/>
      <c r="V37" s="528"/>
      <c r="W37" s="528"/>
      <c r="X37" s="528"/>
      <c r="Y37" s="528"/>
      <c r="Z37" s="528"/>
    </row>
    <row r="38">
      <c r="A38" s="526" t="s">
        <v>424</v>
      </c>
      <c r="B38" s="525">
        <v>0.1</v>
      </c>
      <c r="C38" s="526" t="s">
        <v>410</v>
      </c>
      <c r="D38" s="525">
        <v>2023.0</v>
      </c>
      <c r="E38" s="526" t="s">
        <v>23</v>
      </c>
      <c r="F38" s="527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</row>
    <row r="39">
      <c r="A39" s="508" t="s">
        <v>9</v>
      </c>
      <c r="B39" s="508"/>
      <c r="C39" s="508"/>
      <c r="D39" s="508"/>
      <c r="E39" s="508"/>
      <c r="F39" s="529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</row>
    <row r="40">
      <c r="A40" s="526" t="s">
        <v>425</v>
      </c>
      <c r="B40" s="525">
        <v>1.0</v>
      </c>
      <c r="C40" s="526" t="s">
        <v>426</v>
      </c>
      <c r="D40" s="525">
        <v>2023.0</v>
      </c>
      <c r="E40" s="526" t="s">
        <v>23</v>
      </c>
      <c r="F40" s="529"/>
      <c r="G40" s="530"/>
      <c r="H40" s="530"/>
      <c r="I40" s="530"/>
      <c r="J40" s="530"/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/>
      <c r="Z40" s="530"/>
    </row>
    <row r="41">
      <c r="A41" s="531"/>
      <c r="B41" s="532"/>
      <c r="C41" s="531"/>
      <c r="D41" s="533"/>
      <c r="E41" s="531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</row>
    <row r="42">
      <c r="A42" s="534"/>
      <c r="B42" s="535"/>
      <c r="C42" s="534"/>
      <c r="D42" s="536"/>
      <c r="E42" s="534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</row>
    <row r="43">
      <c r="A43" s="534"/>
      <c r="B43" s="535"/>
      <c r="C43" s="534"/>
      <c r="D43" s="536"/>
      <c r="E43" s="534"/>
      <c r="F43" s="530"/>
      <c r="G43" s="530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</row>
    <row r="44">
      <c r="A44" s="534"/>
      <c r="B44" s="535"/>
      <c r="C44" s="534"/>
      <c r="D44" s="536"/>
      <c r="E44" s="534"/>
      <c r="F44" s="530"/>
      <c r="G44" s="530"/>
      <c r="H44" s="530"/>
      <c r="I44" s="530"/>
      <c r="J44" s="530"/>
      <c r="K44" s="530"/>
      <c r="L44" s="530"/>
      <c r="M44" s="530"/>
      <c r="N44" s="530"/>
      <c r="O44" s="530"/>
      <c r="P44" s="530"/>
      <c r="Q44" s="530"/>
      <c r="R44" s="530"/>
      <c r="S44" s="530"/>
      <c r="T44" s="530"/>
      <c r="U44" s="530"/>
      <c r="V44" s="530"/>
      <c r="W44" s="530"/>
      <c r="X44" s="530"/>
      <c r="Y44" s="530"/>
      <c r="Z44" s="530"/>
    </row>
    <row r="45">
      <c r="A45" s="534"/>
      <c r="B45" s="535"/>
      <c r="C45" s="534"/>
      <c r="D45" s="536"/>
      <c r="E45" s="534"/>
      <c r="F45" s="530"/>
      <c r="G45" s="530"/>
      <c r="H45" s="530"/>
      <c r="I45" s="530"/>
      <c r="J45" s="530"/>
      <c r="K45" s="530"/>
      <c r="L45" s="530"/>
      <c r="M45" s="530"/>
      <c r="N45" s="530"/>
      <c r="O45" s="530"/>
      <c r="P45" s="530"/>
      <c r="Q45" s="530"/>
      <c r="R45" s="530"/>
      <c r="S45" s="530"/>
      <c r="T45" s="530"/>
      <c r="U45" s="530"/>
      <c r="V45" s="530"/>
      <c r="W45" s="530"/>
      <c r="X45" s="530"/>
      <c r="Y45" s="530"/>
      <c r="Z45" s="530"/>
    </row>
    <row r="46">
      <c r="A46" s="534"/>
      <c r="B46" s="535"/>
      <c r="C46" s="534"/>
      <c r="D46" s="536"/>
      <c r="E46" s="534"/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</row>
    <row r="47">
      <c r="A47" s="534"/>
      <c r="B47" s="535"/>
      <c r="C47" s="534"/>
      <c r="D47" s="536"/>
      <c r="E47" s="534"/>
      <c r="F47" s="530"/>
      <c r="G47" s="530"/>
      <c r="H47" s="530"/>
      <c r="I47" s="530"/>
      <c r="J47" s="530"/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0"/>
      <c r="Y47" s="530"/>
      <c r="Z47" s="530"/>
    </row>
    <row r="48">
      <c r="A48" s="534"/>
      <c r="B48" s="535"/>
      <c r="C48" s="534"/>
      <c r="D48" s="536"/>
      <c r="E48" s="534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</row>
    <row r="49">
      <c r="A49" s="534"/>
      <c r="B49" s="535"/>
      <c r="C49" s="534"/>
      <c r="D49" s="536"/>
      <c r="E49" s="534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0"/>
      <c r="Y49" s="530"/>
      <c r="Z49" s="530"/>
    </row>
    <row r="50">
      <c r="A50" s="534"/>
      <c r="B50" s="535"/>
      <c r="C50" s="534"/>
      <c r="D50" s="536"/>
      <c r="E50" s="534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</row>
    <row r="51">
      <c r="A51" s="534"/>
      <c r="B51" s="535"/>
      <c r="C51" s="534"/>
      <c r="D51" s="536"/>
      <c r="E51" s="534"/>
      <c r="F51" s="530"/>
      <c r="G51" s="530"/>
      <c r="H51" s="530"/>
      <c r="I51" s="530"/>
      <c r="J51" s="530"/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0"/>
      <c r="V51" s="530"/>
      <c r="W51" s="530"/>
      <c r="X51" s="530"/>
      <c r="Y51" s="530"/>
      <c r="Z51" s="530"/>
    </row>
    <row r="52">
      <c r="A52" s="534"/>
      <c r="B52" s="535"/>
      <c r="C52" s="534"/>
      <c r="D52" s="536"/>
      <c r="E52" s="534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</row>
    <row r="53">
      <c r="A53" s="534"/>
      <c r="B53" s="535"/>
      <c r="C53" s="534"/>
      <c r="D53" s="536"/>
      <c r="E53" s="534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</row>
    <row r="54">
      <c r="A54" s="534"/>
      <c r="B54" s="535"/>
      <c r="C54" s="534"/>
      <c r="D54" s="536"/>
      <c r="E54" s="534"/>
      <c r="F54" s="530"/>
      <c r="G54" s="530"/>
      <c r="H54" s="530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</row>
    <row r="55">
      <c r="A55" s="534"/>
      <c r="B55" s="535"/>
      <c r="C55" s="534"/>
      <c r="D55" s="536"/>
      <c r="E55" s="534"/>
      <c r="F55" s="530"/>
      <c r="G55" s="530"/>
      <c r="H55" s="530"/>
      <c r="I55" s="530"/>
      <c r="J55" s="530"/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  <c r="W55" s="530"/>
      <c r="X55" s="530"/>
      <c r="Y55" s="530"/>
      <c r="Z55" s="530"/>
    </row>
    <row r="56">
      <c r="A56" s="534"/>
      <c r="B56" s="535"/>
      <c r="C56" s="534"/>
      <c r="D56" s="536"/>
      <c r="E56" s="534"/>
      <c r="F56" s="530"/>
      <c r="G56" s="530"/>
      <c r="H56" s="530"/>
      <c r="I56" s="530"/>
      <c r="J56" s="530"/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0"/>
      <c r="V56" s="530"/>
      <c r="W56" s="530"/>
      <c r="X56" s="530"/>
      <c r="Y56" s="530"/>
      <c r="Z56" s="530"/>
    </row>
    <row r="57">
      <c r="A57" s="534"/>
      <c r="B57" s="535"/>
      <c r="C57" s="534"/>
      <c r="D57" s="536"/>
      <c r="E57" s="534"/>
      <c r="F57" s="530"/>
      <c r="G57" s="530"/>
      <c r="H57" s="530"/>
      <c r="I57" s="530"/>
      <c r="J57" s="530"/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0"/>
      <c r="V57" s="530"/>
      <c r="W57" s="530"/>
      <c r="X57" s="530"/>
      <c r="Y57" s="530"/>
      <c r="Z57" s="530"/>
    </row>
    <row r="58">
      <c r="A58" s="534"/>
      <c r="B58" s="535"/>
      <c r="C58" s="534"/>
      <c r="D58" s="536"/>
      <c r="E58" s="534"/>
      <c r="F58" s="530"/>
      <c r="G58" s="530"/>
      <c r="H58" s="530"/>
      <c r="I58" s="530"/>
      <c r="J58" s="530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0"/>
      <c r="V58" s="530"/>
      <c r="W58" s="530"/>
      <c r="X58" s="530"/>
      <c r="Y58" s="530"/>
      <c r="Z58" s="530"/>
    </row>
    <row r="59">
      <c r="A59" s="534"/>
      <c r="B59" s="535"/>
      <c r="C59" s="534"/>
      <c r="D59" s="536"/>
      <c r="E59" s="534"/>
      <c r="F59" s="530"/>
      <c r="G59" s="530"/>
      <c r="H59" s="530"/>
      <c r="I59" s="530"/>
      <c r="J59" s="530"/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530"/>
      <c r="W59" s="530"/>
      <c r="X59" s="530"/>
      <c r="Y59" s="530"/>
      <c r="Z59" s="530"/>
    </row>
    <row r="60">
      <c r="A60" s="534"/>
      <c r="B60" s="535"/>
      <c r="C60" s="534"/>
      <c r="D60" s="536"/>
      <c r="E60" s="534"/>
      <c r="F60" s="530"/>
      <c r="G60" s="530"/>
      <c r="H60" s="530"/>
      <c r="I60" s="530"/>
      <c r="J60" s="530"/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  <c r="W60" s="530"/>
      <c r="X60" s="530"/>
      <c r="Y60" s="530"/>
      <c r="Z60" s="530"/>
    </row>
    <row r="61">
      <c r="A61" s="534"/>
      <c r="B61" s="535"/>
      <c r="C61" s="534"/>
      <c r="D61" s="536"/>
      <c r="E61" s="534"/>
      <c r="F61" s="530"/>
      <c r="G61" s="530"/>
      <c r="H61" s="530"/>
      <c r="I61" s="530"/>
      <c r="J61" s="530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  <c r="W61" s="530"/>
      <c r="X61" s="530"/>
      <c r="Y61" s="530"/>
      <c r="Z61" s="530"/>
    </row>
    <row r="62">
      <c r="A62" s="534"/>
      <c r="B62" s="535"/>
      <c r="C62" s="534"/>
      <c r="D62" s="536"/>
      <c r="E62" s="534"/>
      <c r="F62" s="530"/>
      <c r="G62" s="530"/>
      <c r="H62" s="530"/>
      <c r="I62" s="530"/>
      <c r="J62" s="530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U62" s="530"/>
      <c r="V62" s="530"/>
      <c r="W62" s="530"/>
      <c r="X62" s="530"/>
      <c r="Y62" s="530"/>
      <c r="Z62" s="530"/>
    </row>
    <row r="63">
      <c r="A63" s="534"/>
      <c r="B63" s="535"/>
      <c r="C63" s="534"/>
      <c r="D63" s="536"/>
      <c r="E63" s="534"/>
      <c r="F63" s="530"/>
      <c r="G63" s="530"/>
      <c r="H63" s="530"/>
      <c r="I63" s="530"/>
      <c r="J63" s="530"/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U63" s="530"/>
      <c r="V63" s="530"/>
      <c r="W63" s="530"/>
      <c r="X63" s="530"/>
      <c r="Y63" s="530"/>
      <c r="Z63" s="530"/>
    </row>
    <row r="64">
      <c r="A64" s="534"/>
      <c r="B64" s="535"/>
      <c r="C64" s="534"/>
      <c r="D64" s="536"/>
      <c r="E64" s="534"/>
      <c r="F64" s="530"/>
      <c r="G64" s="530"/>
      <c r="H64" s="530"/>
      <c r="I64" s="530"/>
      <c r="J64" s="530"/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0"/>
      <c r="V64" s="530"/>
      <c r="W64" s="530"/>
      <c r="X64" s="530"/>
      <c r="Y64" s="530"/>
      <c r="Z64" s="530"/>
    </row>
    <row r="65">
      <c r="A65" s="534"/>
      <c r="B65" s="535"/>
      <c r="C65" s="534"/>
      <c r="D65" s="536"/>
      <c r="E65" s="534"/>
      <c r="F65" s="530"/>
      <c r="G65" s="530"/>
      <c r="H65" s="530"/>
      <c r="I65" s="530"/>
      <c r="J65" s="530"/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  <c r="W65" s="530"/>
      <c r="X65" s="530"/>
      <c r="Y65" s="530"/>
      <c r="Z65" s="530"/>
    </row>
    <row r="66">
      <c r="A66" s="534"/>
      <c r="B66" s="535"/>
      <c r="C66" s="534"/>
      <c r="D66" s="536"/>
      <c r="E66" s="534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</row>
    <row r="67">
      <c r="A67" s="534"/>
      <c r="B67" s="535"/>
      <c r="C67" s="534"/>
      <c r="D67" s="536"/>
      <c r="E67" s="534"/>
      <c r="F67" s="530"/>
      <c r="G67" s="530"/>
      <c r="H67" s="530"/>
      <c r="I67" s="530"/>
      <c r="J67" s="530"/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0"/>
      <c r="V67" s="530"/>
      <c r="W67" s="530"/>
      <c r="X67" s="530"/>
      <c r="Y67" s="530"/>
      <c r="Z67" s="530"/>
    </row>
    <row r="68">
      <c r="A68" s="534"/>
      <c r="B68" s="535"/>
      <c r="C68" s="534"/>
      <c r="D68" s="536"/>
      <c r="E68" s="534"/>
      <c r="F68" s="530"/>
      <c r="G68" s="530"/>
      <c r="H68" s="530"/>
      <c r="I68" s="530"/>
      <c r="J68" s="530"/>
      <c r="K68" s="530"/>
      <c r="L68" s="530"/>
      <c r="M68" s="530"/>
      <c r="N68" s="530"/>
      <c r="O68" s="530"/>
      <c r="P68" s="530"/>
      <c r="Q68" s="530"/>
      <c r="R68" s="530"/>
      <c r="S68" s="530"/>
      <c r="T68" s="530"/>
      <c r="U68" s="530"/>
      <c r="V68" s="530"/>
      <c r="W68" s="530"/>
      <c r="X68" s="530"/>
      <c r="Y68" s="530"/>
      <c r="Z68" s="530"/>
    </row>
    <row r="69">
      <c r="A69" s="534"/>
      <c r="B69" s="535"/>
      <c r="C69" s="534"/>
      <c r="D69" s="536"/>
      <c r="E69" s="534"/>
      <c r="F69" s="530"/>
      <c r="G69" s="530"/>
      <c r="H69" s="530"/>
      <c r="I69" s="530"/>
      <c r="J69" s="530"/>
      <c r="K69" s="530"/>
      <c r="L69" s="530"/>
      <c r="M69" s="530"/>
      <c r="N69" s="530"/>
      <c r="O69" s="530"/>
      <c r="P69" s="530"/>
      <c r="Q69" s="530"/>
      <c r="R69" s="530"/>
      <c r="S69" s="530"/>
      <c r="T69" s="530"/>
      <c r="U69" s="530"/>
      <c r="V69" s="530"/>
      <c r="W69" s="530"/>
      <c r="X69" s="530"/>
      <c r="Y69" s="530"/>
      <c r="Z69" s="530"/>
    </row>
    <row r="70">
      <c r="A70" s="534"/>
      <c r="B70" s="535"/>
      <c r="C70" s="534"/>
      <c r="D70" s="536"/>
      <c r="E70" s="534"/>
      <c r="F70" s="530"/>
      <c r="G70" s="530"/>
      <c r="H70" s="530"/>
      <c r="I70" s="530"/>
      <c r="J70" s="530"/>
      <c r="K70" s="530"/>
      <c r="L70" s="530"/>
      <c r="M70" s="530"/>
      <c r="N70" s="530"/>
      <c r="O70" s="530"/>
      <c r="P70" s="530"/>
      <c r="Q70" s="530"/>
      <c r="R70" s="530"/>
      <c r="S70" s="530"/>
      <c r="T70" s="530"/>
      <c r="U70" s="530"/>
      <c r="V70" s="530"/>
      <c r="W70" s="530"/>
      <c r="X70" s="530"/>
      <c r="Y70" s="530"/>
      <c r="Z70" s="530"/>
    </row>
    <row r="71">
      <c r="A71" s="534"/>
      <c r="B71" s="535"/>
      <c r="C71" s="534"/>
      <c r="D71" s="536"/>
      <c r="E71" s="534"/>
      <c r="F71" s="530"/>
      <c r="G71" s="530"/>
      <c r="H71" s="530"/>
      <c r="I71" s="530"/>
      <c r="J71" s="530"/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  <c r="W71" s="530"/>
      <c r="X71" s="530"/>
      <c r="Y71" s="530"/>
      <c r="Z71" s="530"/>
    </row>
    <row r="72">
      <c r="A72" s="534"/>
      <c r="B72" s="535"/>
      <c r="C72" s="534"/>
      <c r="D72" s="536"/>
      <c r="E72" s="534"/>
      <c r="F72" s="530"/>
      <c r="G72" s="530"/>
      <c r="H72" s="530"/>
      <c r="I72" s="530"/>
      <c r="J72" s="530"/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</row>
    <row r="73">
      <c r="A73" s="534"/>
      <c r="B73" s="535"/>
      <c r="C73" s="534"/>
      <c r="D73" s="536"/>
      <c r="E73" s="534"/>
      <c r="F73" s="530"/>
      <c r="G73" s="530"/>
      <c r="H73" s="530"/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  <c r="W73" s="530"/>
      <c r="X73" s="530"/>
      <c r="Y73" s="530"/>
      <c r="Z73" s="530"/>
    </row>
    <row r="74">
      <c r="A74" s="534"/>
      <c r="B74" s="535"/>
      <c r="C74" s="534"/>
      <c r="D74" s="536"/>
      <c r="E74" s="534"/>
      <c r="F74" s="530"/>
      <c r="G74" s="530"/>
      <c r="H74" s="530"/>
      <c r="I74" s="530"/>
      <c r="J74" s="530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  <c r="X74" s="530"/>
      <c r="Y74" s="530"/>
      <c r="Z74" s="530"/>
    </row>
    <row r="75">
      <c r="A75" s="534"/>
      <c r="B75" s="535"/>
      <c r="C75" s="534"/>
      <c r="D75" s="536"/>
      <c r="E75" s="534"/>
      <c r="F75" s="530"/>
      <c r="G75" s="530"/>
      <c r="H75" s="530"/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  <c r="W75" s="530"/>
      <c r="X75" s="530"/>
      <c r="Y75" s="530"/>
      <c r="Z75" s="530"/>
    </row>
    <row r="76">
      <c r="A76" s="534"/>
      <c r="B76" s="535"/>
      <c r="C76" s="534"/>
      <c r="D76" s="536"/>
      <c r="E76" s="534"/>
      <c r="F76" s="530"/>
      <c r="G76" s="530"/>
      <c r="H76" s="530"/>
      <c r="I76" s="530"/>
      <c r="J76" s="530"/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  <c r="X76" s="530"/>
      <c r="Y76" s="530"/>
      <c r="Z76" s="530"/>
    </row>
    <row r="77">
      <c r="A77" s="534"/>
      <c r="B77" s="535"/>
      <c r="C77" s="534"/>
      <c r="D77" s="536"/>
      <c r="E77" s="534"/>
      <c r="F77" s="530"/>
      <c r="G77" s="530"/>
      <c r="H77" s="530"/>
      <c r="I77" s="530"/>
      <c r="J77" s="530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  <c r="W77" s="530"/>
      <c r="X77" s="530"/>
      <c r="Y77" s="530"/>
      <c r="Z77" s="530"/>
    </row>
    <row r="78">
      <c r="A78" s="534"/>
      <c r="B78" s="535"/>
      <c r="C78" s="534"/>
      <c r="D78" s="536"/>
      <c r="E78" s="534"/>
      <c r="F78" s="530"/>
      <c r="G78" s="530"/>
      <c r="H78" s="530"/>
      <c r="I78" s="530"/>
      <c r="J78" s="530"/>
      <c r="K78" s="530"/>
      <c r="L78" s="530"/>
      <c r="M78" s="530"/>
      <c r="N78" s="530"/>
      <c r="O78" s="530"/>
      <c r="P78" s="530"/>
      <c r="Q78" s="530"/>
      <c r="R78" s="530"/>
      <c r="S78" s="530"/>
      <c r="T78" s="530"/>
      <c r="U78" s="530"/>
      <c r="V78" s="530"/>
      <c r="W78" s="530"/>
      <c r="X78" s="530"/>
      <c r="Y78" s="530"/>
      <c r="Z78" s="530"/>
    </row>
    <row r="79">
      <c r="A79" s="534"/>
      <c r="B79" s="535"/>
      <c r="C79" s="534"/>
      <c r="D79" s="536"/>
      <c r="E79" s="534"/>
      <c r="F79" s="530"/>
      <c r="G79" s="530"/>
      <c r="H79" s="530"/>
      <c r="I79" s="530"/>
      <c r="J79" s="530"/>
      <c r="K79" s="530"/>
      <c r="L79" s="530"/>
      <c r="M79" s="530"/>
      <c r="N79" s="530"/>
      <c r="O79" s="530"/>
      <c r="P79" s="530"/>
      <c r="Q79" s="530"/>
      <c r="R79" s="530"/>
      <c r="S79" s="530"/>
      <c r="T79" s="530"/>
      <c r="U79" s="530"/>
      <c r="V79" s="530"/>
      <c r="W79" s="530"/>
      <c r="X79" s="530"/>
      <c r="Y79" s="530"/>
      <c r="Z79" s="530"/>
    </row>
    <row r="80">
      <c r="A80" s="534"/>
      <c r="B80" s="535"/>
      <c r="C80" s="534"/>
      <c r="D80" s="536"/>
      <c r="E80" s="534"/>
      <c r="F80" s="530"/>
      <c r="G80" s="530"/>
      <c r="H80" s="530"/>
      <c r="I80" s="530"/>
      <c r="J80" s="530"/>
      <c r="K80" s="530"/>
      <c r="L80" s="530"/>
      <c r="M80" s="530"/>
      <c r="N80" s="530"/>
      <c r="O80" s="530"/>
      <c r="P80" s="530"/>
      <c r="Q80" s="530"/>
      <c r="R80" s="530"/>
      <c r="S80" s="530"/>
      <c r="T80" s="530"/>
      <c r="U80" s="530"/>
      <c r="V80" s="530"/>
      <c r="W80" s="530"/>
      <c r="X80" s="530"/>
      <c r="Y80" s="530"/>
      <c r="Z80" s="530"/>
    </row>
    <row r="81">
      <c r="A81" s="534"/>
      <c r="B81" s="535"/>
      <c r="C81" s="534"/>
      <c r="D81" s="536"/>
      <c r="E81" s="534"/>
      <c r="F81" s="530"/>
      <c r="G81" s="530"/>
      <c r="H81" s="530"/>
      <c r="I81" s="530"/>
      <c r="J81" s="530"/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0"/>
      <c r="V81" s="530"/>
      <c r="W81" s="530"/>
      <c r="X81" s="530"/>
      <c r="Y81" s="530"/>
      <c r="Z81" s="530"/>
    </row>
    <row r="82">
      <c r="A82" s="534"/>
      <c r="B82" s="535"/>
      <c r="C82" s="534"/>
      <c r="D82" s="536"/>
      <c r="E82" s="534"/>
      <c r="F82" s="530"/>
      <c r="G82" s="530"/>
      <c r="H82" s="530"/>
      <c r="I82" s="530"/>
      <c r="J82" s="530"/>
      <c r="K82" s="530"/>
      <c r="L82" s="530"/>
      <c r="M82" s="530"/>
      <c r="N82" s="530"/>
      <c r="O82" s="530"/>
      <c r="P82" s="530"/>
      <c r="Q82" s="530"/>
      <c r="R82" s="530"/>
      <c r="S82" s="530"/>
      <c r="T82" s="530"/>
      <c r="U82" s="530"/>
      <c r="V82" s="530"/>
      <c r="W82" s="530"/>
      <c r="X82" s="530"/>
      <c r="Y82" s="530"/>
      <c r="Z82" s="530"/>
    </row>
    <row r="83">
      <c r="A83" s="534"/>
      <c r="B83" s="535"/>
      <c r="C83" s="534"/>
      <c r="D83" s="536"/>
      <c r="E83" s="534"/>
      <c r="F83" s="530"/>
      <c r="G83" s="530"/>
      <c r="H83" s="530"/>
      <c r="I83" s="530"/>
      <c r="J83" s="530"/>
      <c r="K83" s="530"/>
      <c r="L83" s="530"/>
      <c r="M83" s="530"/>
      <c r="N83" s="530"/>
      <c r="O83" s="530"/>
      <c r="P83" s="530"/>
      <c r="Q83" s="530"/>
      <c r="R83" s="530"/>
      <c r="S83" s="530"/>
      <c r="T83" s="530"/>
      <c r="U83" s="530"/>
      <c r="V83" s="530"/>
      <c r="W83" s="530"/>
      <c r="X83" s="530"/>
      <c r="Y83" s="530"/>
      <c r="Z83" s="530"/>
    </row>
    <row r="84">
      <c r="A84" s="534"/>
      <c r="B84" s="535"/>
      <c r="C84" s="534"/>
      <c r="D84" s="536"/>
      <c r="E84" s="534"/>
      <c r="F84" s="530"/>
      <c r="G84" s="530"/>
      <c r="H84" s="530"/>
      <c r="I84" s="530"/>
      <c r="J84" s="530"/>
      <c r="K84" s="530"/>
      <c r="L84" s="530"/>
      <c r="M84" s="530"/>
      <c r="N84" s="530"/>
      <c r="O84" s="530"/>
      <c r="P84" s="530"/>
      <c r="Q84" s="530"/>
      <c r="R84" s="530"/>
      <c r="S84" s="530"/>
      <c r="T84" s="530"/>
      <c r="U84" s="530"/>
      <c r="V84" s="530"/>
      <c r="W84" s="530"/>
      <c r="X84" s="530"/>
      <c r="Y84" s="530"/>
      <c r="Z84" s="530"/>
    </row>
    <row r="85">
      <c r="A85" s="534"/>
      <c r="B85" s="535"/>
      <c r="C85" s="534"/>
      <c r="D85" s="536"/>
      <c r="E85" s="534"/>
      <c r="F85" s="530"/>
      <c r="G85" s="530"/>
      <c r="H85" s="530"/>
      <c r="I85" s="530"/>
      <c r="J85" s="530"/>
      <c r="K85" s="530"/>
      <c r="L85" s="530"/>
      <c r="M85" s="530"/>
      <c r="N85" s="530"/>
      <c r="O85" s="530"/>
      <c r="P85" s="530"/>
      <c r="Q85" s="530"/>
      <c r="R85" s="530"/>
      <c r="S85" s="530"/>
      <c r="T85" s="530"/>
      <c r="U85" s="530"/>
      <c r="V85" s="530"/>
      <c r="W85" s="530"/>
      <c r="X85" s="530"/>
      <c r="Y85" s="530"/>
      <c r="Z85" s="530"/>
    </row>
    <row r="86">
      <c r="A86" s="534"/>
      <c r="B86" s="535"/>
      <c r="C86" s="534"/>
      <c r="D86" s="536"/>
      <c r="E86" s="534"/>
      <c r="F86" s="530"/>
      <c r="G86" s="530"/>
      <c r="H86" s="530"/>
      <c r="I86" s="530"/>
      <c r="J86" s="530"/>
      <c r="K86" s="530"/>
      <c r="L86" s="530"/>
      <c r="M86" s="530"/>
      <c r="N86" s="530"/>
      <c r="O86" s="530"/>
      <c r="P86" s="530"/>
      <c r="Q86" s="530"/>
      <c r="R86" s="530"/>
      <c r="S86" s="530"/>
      <c r="T86" s="530"/>
      <c r="U86" s="530"/>
      <c r="V86" s="530"/>
      <c r="W86" s="530"/>
      <c r="X86" s="530"/>
      <c r="Y86" s="530"/>
      <c r="Z86" s="530"/>
    </row>
    <row r="87">
      <c r="A87" s="534"/>
      <c r="B87" s="535"/>
      <c r="C87" s="534"/>
      <c r="D87" s="536"/>
      <c r="E87" s="534"/>
      <c r="F87" s="530"/>
      <c r="G87" s="530"/>
      <c r="H87" s="530"/>
      <c r="I87" s="530"/>
      <c r="J87" s="530"/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0"/>
      <c r="V87" s="530"/>
      <c r="W87" s="530"/>
      <c r="X87" s="530"/>
      <c r="Y87" s="530"/>
      <c r="Z87" s="530"/>
    </row>
    <row r="88">
      <c r="A88" s="534"/>
      <c r="B88" s="535"/>
      <c r="C88" s="534"/>
      <c r="D88" s="536"/>
      <c r="E88" s="534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</row>
    <row r="89">
      <c r="A89" s="534"/>
      <c r="B89" s="535"/>
      <c r="C89" s="534"/>
      <c r="D89" s="536"/>
      <c r="E89" s="534"/>
      <c r="F89" s="530"/>
      <c r="G89" s="530"/>
      <c r="H89" s="530"/>
      <c r="I89" s="530"/>
      <c r="J89" s="530"/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  <c r="W89" s="530"/>
      <c r="X89" s="530"/>
      <c r="Y89" s="530"/>
      <c r="Z89" s="530"/>
    </row>
    <row r="90">
      <c r="A90" s="534"/>
      <c r="B90" s="535"/>
      <c r="C90" s="534"/>
      <c r="D90" s="536"/>
      <c r="E90" s="534"/>
      <c r="F90" s="530"/>
      <c r="G90" s="530"/>
      <c r="H90" s="530"/>
      <c r="I90" s="530"/>
      <c r="J90" s="530"/>
      <c r="K90" s="530"/>
      <c r="L90" s="530"/>
      <c r="M90" s="530"/>
      <c r="N90" s="530"/>
      <c r="O90" s="530"/>
      <c r="P90" s="530"/>
      <c r="Q90" s="530"/>
      <c r="R90" s="530"/>
      <c r="S90" s="530"/>
      <c r="T90" s="530"/>
      <c r="U90" s="530"/>
      <c r="V90" s="530"/>
      <c r="W90" s="530"/>
      <c r="X90" s="530"/>
      <c r="Y90" s="530"/>
      <c r="Z90" s="530"/>
    </row>
    <row r="91">
      <c r="A91" s="534"/>
      <c r="B91" s="535"/>
      <c r="C91" s="534"/>
      <c r="D91" s="536"/>
      <c r="E91" s="534"/>
      <c r="F91" s="530"/>
      <c r="G91" s="530"/>
      <c r="H91" s="530"/>
      <c r="I91" s="530"/>
      <c r="J91" s="530"/>
      <c r="K91" s="530"/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  <c r="W91" s="530"/>
      <c r="X91" s="530"/>
      <c r="Y91" s="530"/>
      <c r="Z91" s="530"/>
    </row>
    <row r="92">
      <c r="A92" s="534"/>
      <c r="B92" s="535"/>
      <c r="C92" s="534"/>
      <c r="D92" s="536"/>
      <c r="E92" s="534"/>
      <c r="F92" s="530"/>
      <c r="G92" s="530"/>
      <c r="H92" s="530"/>
      <c r="I92" s="530"/>
      <c r="J92" s="530"/>
      <c r="K92" s="530"/>
      <c r="L92" s="530"/>
      <c r="M92" s="530"/>
      <c r="N92" s="530"/>
      <c r="O92" s="530"/>
      <c r="P92" s="530"/>
      <c r="Q92" s="530"/>
      <c r="R92" s="530"/>
      <c r="S92" s="530"/>
      <c r="T92" s="530"/>
      <c r="U92" s="530"/>
      <c r="V92" s="530"/>
      <c r="W92" s="530"/>
      <c r="X92" s="530"/>
      <c r="Y92" s="530"/>
      <c r="Z92" s="530"/>
    </row>
    <row r="93">
      <c r="A93" s="534"/>
      <c r="B93" s="535"/>
      <c r="C93" s="534"/>
      <c r="D93" s="536"/>
      <c r="E93" s="534"/>
      <c r="F93" s="530"/>
      <c r="G93" s="530"/>
      <c r="H93" s="530"/>
      <c r="I93" s="530"/>
      <c r="J93" s="530"/>
      <c r="K93" s="530"/>
      <c r="L93" s="530"/>
      <c r="M93" s="530"/>
      <c r="N93" s="530"/>
      <c r="O93" s="530"/>
      <c r="P93" s="530"/>
      <c r="Q93" s="530"/>
      <c r="R93" s="530"/>
      <c r="S93" s="530"/>
      <c r="T93" s="530"/>
      <c r="U93" s="530"/>
      <c r="V93" s="530"/>
      <c r="W93" s="530"/>
      <c r="X93" s="530"/>
      <c r="Y93" s="530"/>
      <c r="Z93" s="530"/>
    </row>
    <row r="94">
      <c r="A94" s="534"/>
      <c r="B94" s="535"/>
      <c r="C94" s="534"/>
      <c r="D94" s="536"/>
      <c r="E94" s="534"/>
      <c r="F94" s="530"/>
      <c r="G94" s="530"/>
      <c r="H94" s="530"/>
      <c r="I94" s="530"/>
      <c r="J94" s="530"/>
      <c r="K94" s="530"/>
      <c r="L94" s="530"/>
      <c r="M94" s="530"/>
      <c r="N94" s="530"/>
      <c r="O94" s="530"/>
      <c r="P94" s="530"/>
      <c r="Q94" s="530"/>
      <c r="R94" s="530"/>
      <c r="S94" s="530"/>
      <c r="T94" s="530"/>
      <c r="U94" s="530"/>
      <c r="V94" s="530"/>
      <c r="W94" s="530"/>
      <c r="X94" s="530"/>
      <c r="Y94" s="530"/>
      <c r="Z94" s="530"/>
    </row>
    <row r="95">
      <c r="A95" s="534"/>
      <c r="B95" s="535"/>
      <c r="C95" s="534"/>
      <c r="D95" s="536"/>
      <c r="E95" s="534"/>
      <c r="F95" s="530"/>
      <c r="G95" s="530"/>
      <c r="H95" s="530"/>
      <c r="I95" s="530"/>
      <c r="J95" s="530"/>
      <c r="K95" s="530"/>
      <c r="L95" s="530"/>
      <c r="M95" s="530"/>
      <c r="N95" s="530"/>
      <c r="O95" s="530"/>
      <c r="P95" s="530"/>
      <c r="Q95" s="530"/>
      <c r="R95" s="530"/>
      <c r="S95" s="530"/>
      <c r="T95" s="530"/>
      <c r="U95" s="530"/>
      <c r="V95" s="530"/>
      <c r="W95" s="530"/>
      <c r="X95" s="530"/>
      <c r="Y95" s="530"/>
      <c r="Z95" s="530"/>
    </row>
    <row r="96">
      <c r="A96" s="534"/>
      <c r="B96" s="535"/>
      <c r="C96" s="534"/>
      <c r="D96" s="536"/>
      <c r="E96" s="534"/>
      <c r="F96" s="530"/>
      <c r="G96" s="530"/>
      <c r="H96" s="530"/>
      <c r="I96" s="530"/>
      <c r="J96" s="530"/>
      <c r="K96" s="530"/>
      <c r="L96" s="530"/>
      <c r="M96" s="530"/>
      <c r="N96" s="530"/>
      <c r="O96" s="530"/>
      <c r="P96" s="530"/>
      <c r="Q96" s="530"/>
      <c r="R96" s="530"/>
      <c r="S96" s="530"/>
      <c r="T96" s="530"/>
      <c r="U96" s="530"/>
      <c r="V96" s="530"/>
      <c r="W96" s="530"/>
      <c r="X96" s="530"/>
      <c r="Y96" s="530"/>
      <c r="Z96" s="530"/>
    </row>
    <row r="97">
      <c r="A97" s="534"/>
      <c r="B97" s="535"/>
      <c r="C97" s="534"/>
      <c r="D97" s="536"/>
      <c r="E97" s="534"/>
      <c r="F97" s="530"/>
      <c r="G97" s="530"/>
      <c r="H97" s="530"/>
      <c r="I97" s="530"/>
      <c r="J97" s="530"/>
      <c r="K97" s="530"/>
      <c r="L97" s="530"/>
      <c r="M97" s="530"/>
      <c r="N97" s="530"/>
      <c r="O97" s="530"/>
      <c r="P97" s="530"/>
      <c r="Q97" s="530"/>
      <c r="R97" s="530"/>
      <c r="S97" s="530"/>
      <c r="T97" s="530"/>
      <c r="U97" s="530"/>
      <c r="V97" s="530"/>
      <c r="W97" s="530"/>
      <c r="X97" s="530"/>
      <c r="Y97" s="530"/>
      <c r="Z97" s="530"/>
    </row>
    <row r="98">
      <c r="A98" s="534"/>
      <c r="B98" s="535"/>
      <c r="C98" s="534"/>
      <c r="D98" s="536"/>
      <c r="E98" s="534"/>
      <c r="F98" s="530"/>
      <c r="G98" s="530"/>
      <c r="H98" s="530"/>
      <c r="I98" s="530"/>
      <c r="J98" s="530"/>
      <c r="K98" s="530"/>
      <c r="L98" s="530"/>
      <c r="M98" s="530"/>
      <c r="N98" s="530"/>
      <c r="O98" s="530"/>
      <c r="P98" s="530"/>
      <c r="Q98" s="530"/>
      <c r="R98" s="530"/>
      <c r="S98" s="530"/>
      <c r="T98" s="530"/>
      <c r="U98" s="530"/>
      <c r="V98" s="530"/>
      <c r="W98" s="530"/>
      <c r="X98" s="530"/>
      <c r="Y98" s="530"/>
      <c r="Z98" s="530"/>
    </row>
    <row r="99">
      <c r="A99" s="534"/>
      <c r="B99" s="535"/>
      <c r="C99" s="534"/>
      <c r="D99" s="536"/>
      <c r="E99" s="534"/>
      <c r="F99" s="530"/>
      <c r="G99" s="530"/>
      <c r="H99" s="530"/>
      <c r="I99" s="530"/>
      <c r="J99" s="530"/>
      <c r="K99" s="530"/>
      <c r="L99" s="530"/>
      <c r="M99" s="530"/>
      <c r="N99" s="530"/>
      <c r="O99" s="530"/>
      <c r="P99" s="530"/>
      <c r="Q99" s="530"/>
      <c r="R99" s="530"/>
      <c r="S99" s="530"/>
      <c r="T99" s="530"/>
      <c r="U99" s="530"/>
      <c r="V99" s="530"/>
      <c r="W99" s="530"/>
      <c r="X99" s="530"/>
      <c r="Y99" s="530"/>
      <c r="Z99" s="530"/>
    </row>
    <row r="100">
      <c r="A100" s="534"/>
      <c r="B100" s="535"/>
      <c r="C100" s="534"/>
      <c r="D100" s="536"/>
      <c r="E100" s="534"/>
      <c r="F100" s="530"/>
      <c r="G100" s="530"/>
      <c r="H100" s="530"/>
      <c r="I100" s="530"/>
      <c r="J100" s="530"/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0"/>
      <c r="V100" s="530"/>
      <c r="W100" s="530"/>
      <c r="X100" s="530"/>
      <c r="Y100" s="530"/>
      <c r="Z100" s="530"/>
    </row>
    <row r="101">
      <c r="A101" s="534"/>
      <c r="B101" s="535"/>
      <c r="C101" s="534"/>
      <c r="D101" s="536"/>
      <c r="E101" s="534"/>
      <c r="F101" s="530"/>
      <c r="G101" s="530"/>
      <c r="H101" s="530"/>
      <c r="I101" s="530"/>
      <c r="J101" s="530"/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0"/>
      <c r="V101" s="530"/>
      <c r="W101" s="530"/>
      <c r="X101" s="530"/>
      <c r="Y101" s="530"/>
      <c r="Z101" s="530"/>
    </row>
    <row r="102">
      <c r="A102" s="534"/>
      <c r="B102" s="535"/>
      <c r="C102" s="534"/>
      <c r="D102" s="536"/>
      <c r="E102" s="534"/>
      <c r="F102" s="530"/>
      <c r="G102" s="530"/>
      <c r="H102" s="530"/>
      <c r="I102" s="530"/>
      <c r="J102" s="530"/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0"/>
      <c r="V102" s="530"/>
      <c r="W102" s="530"/>
      <c r="X102" s="530"/>
      <c r="Y102" s="530"/>
      <c r="Z102" s="530"/>
    </row>
    <row r="103">
      <c r="A103" s="534"/>
      <c r="B103" s="535"/>
      <c r="C103" s="534"/>
      <c r="D103" s="536"/>
      <c r="E103" s="534"/>
      <c r="F103" s="530"/>
      <c r="G103" s="530"/>
      <c r="H103" s="530"/>
      <c r="I103" s="530"/>
      <c r="J103" s="530"/>
      <c r="K103" s="530"/>
      <c r="L103" s="530"/>
      <c r="M103" s="530"/>
      <c r="N103" s="530"/>
      <c r="O103" s="530"/>
      <c r="P103" s="530"/>
      <c r="Q103" s="530"/>
      <c r="R103" s="530"/>
      <c r="S103" s="530"/>
      <c r="T103" s="530"/>
      <c r="U103" s="530"/>
      <c r="V103" s="530"/>
      <c r="W103" s="530"/>
      <c r="X103" s="530"/>
      <c r="Y103" s="530"/>
      <c r="Z103" s="530"/>
    </row>
    <row r="104">
      <c r="A104" s="534"/>
      <c r="B104" s="535"/>
      <c r="C104" s="534"/>
      <c r="D104" s="536"/>
      <c r="E104" s="534"/>
      <c r="F104" s="530"/>
      <c r="G104" s="530"/>
      <c r="H104" s="530"/>
      <c r="I104" s="530"/>
      <c r="J104" s="530"/>
      <c r="K104" s="530"/>
      <c r="L104" s="530"/>
      <c r="M104" s="530"/>
      <c r="N104" s="530"/>
      <c r="O104" s="530"/>
      <c r="P104" s="530"/>
      <c r="Q104" s="530"/>
      <c r="R104" s="530"/>
      <c r="S104" s="530"/>
      <c r="T104" s="530"/>
      <c r="U104" s="530"/>
      <c r="V104" s="530"/>
      <c r="W104" s="530"/>
      <c r="X104" s="530"/>
      <c r="Y104" s="530"/>
      <c r="Z104" s="530"/>
    </row>
    <row r="105">
      <c r="A105" s="534"/>
      <c r="B105" s="535"/>
      <c r="C105" s="534"/>
      <c r="D105" s="536"/>
      <c r="E105" s="534"/>
      <c r="F105" s="530"/>
      <c r="G105" s="530"/>
      <c r="H105" s="530"/>
      <c r="I105" s="530"/>
      <c r="J105" s="530"/>
      <c r="K105" s="530"/>
      <c r="L105" s="530"/>
      <c r="M105" s="530"/>
      <c r="N105" s="530"/>
      <c r="O105" s="530"/>
      <c r="P105" s="530"/>
      <c r="Q105" s="530"/>
      <c r="R105" s="530"/>
      <c r="S105" s="530"/>
      <c r="T105" s="530"/>
      <c r="U105" s="530"/>
      <c r="V105" s="530"/>
      <c r="W105" s="530"/>
      <c r="X105" s="530"/>
      <c r="Y105" s="530"/>
      <c r="Z105" s="530"/>
    </row>
    <row r="106">
      <c r="A106" s="534"/>
      <c r="B106" s="535"/>
      <c r="C106" s="534"/>
      <c r="D106" s="536"/>
      <c r="E106" s="534"/>
      <c r="F106" s="530"/>
      <c r="G106" s="530"/>
      <c r="H106" s="530"/>
      <c r="I106" s="530"/>
      <c r="J106" s="530"/>
      <c r="K106" s="530"/>
      <c r="L106" s="530"/>
      <c r="M106" s="530"/>
      <c r="N106" s="530"/>
      <c r="O106" s="530"/>
      <c r="P106" s="530"/>
      <c r="Q106" s="530"/>
      <c r="R106" s="530"/>
      <c r="S106" s="530"/>
      <c r="T106" s="530"/>
      <c r="U106" s="530"/>
      <c r="V106" s="530"/>
      <c r="W106" s="530"/>
      <c r="X106" s="530"/>
      <c r="Y106" s="530"/>
      <c r="Z106" s="530"/>
    </row>
    <row r="107">
      <c r="A107" s="534"/>
      <c r="B107" s="535"/>
      <c r="C107" s="534"/>
      <c r="D107" s="536"/>
      <c r="E107" s="534"/>
      <c r="F107" s="530"/>
      <c r="G107" s="530"/>
      <c r="H107" s="530"/>
      <c r="I107" s="530"/>
      <c r="J107" s="530"/>
      <c r="K107" s="530"/>
      <c r="L107" s="530"/>
      <c r="M107" s="530"/>
      <c r="N107" s="530"/>
      <c r="O107" s="530"/>
      <c r="P107" s="530"/>
      <c r="Q107" s="530"/>
      <c r="R107" s="530"/>
      <c r="S107" s="530"/>
      <c r="T107" s="530"/>
      <c r="U107" s="530"/>
      <c r="V107" s="530"/>
      <c r="W107" s="530"/>
      <c r="X107" s="530"/>
      <c r="Y107" s="530"/>
      <c r="Z107" s="530"/>
    </row>
    <row r="108">
      <c r="A108" s="534"/>
      <c r="B108" s="535"/>
      <c r="C108" s="534"/>
      <c r="D108" s="536"/>
      <c r="E108" s="534"/>
      <c r="F108" s="530"/>
      <c r="G108" s="530"/>
      <c r="H108" s="530"/>
      <c r="I108" s="530"/>
      <c r="J108" s="530"/>
      <c r="K108" s="530"/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0"/>
      <c r="Y108" s="530"/>
      <c r="Z108" s="530"/>
    </row>
    <row r="109">
      <c r="A109" s="534"/>
      <c r="B109" s="535"/>
      <c r="C109" s="534"/>
      <c r="D109" s="536"/>
      <c r="E109" s="534"/>
      <c r="F109" s="530"/>
      <c r="G109" s="530"/>
      <c r="H109" s="530"/>
      <c r="I109" s="530"/>
      <c r="J109" s="530"/>
      <c r="K109" s="530"/>
      <c r="L109" s="530"/>
      <c r="M109" s="530"/>
      <c r="N109" s="530"/>
      <c r="O109" s="530"/>
      <c r="P109" s="530"/>
      <c r="Q109" s="530"/>
      <c r="R109" s="530"/>
      <c r="S109" s="530"/>
      <c r="T109" s="530"/>
      <c r="U109" s="530"/>
      <c r="V109" s="530"/>
      <c r="W109" s="530"/>
      <c r="X109" s="530"/>
      <c r="Y109" s="530"/>
      <c r="Z109" s="530"/>
    </row>
    <row r="110">
      <c r="A110" s="534"/>
      <c r="B110" s="535"/>
      <c r="C110" s="534"/>
      <c r="D110" s="536"/>
      <c r="E110" s="534"/>
      <c r="F110" s="530"/>
      <c r="G110" s="530"/>
      <c r="H110" s="530"/>
      <c r="I110" s="530"/>
      <c r="J110" s="530"/>
      <c r="K110" s="530"/>
      <c r="L110" s="530"/>
      <c r="M110" s="530"/>
      <c r="N110" s="530"/>
      <c r="O110" s="530"/>
      <c r="P110" s="530"/>
      <c r="Q110" s="530"/>
      <c r="R110" s="530"/>
      <c r="S110" s="530"/>
      <c r="T110" s="530"/>
      <c r="U110" s="530"/>
      <c r="V110" s="530"/>
      <c r="W110" s="530"/>
      <c r="X110" s="530"/>
      <c r="Y110" s="530"/>
      <c r="Z110" s="530"/>
    </row>
    <row r="111">
      <c r="A111" s="534"/>
      <c r="B111" s="535"/>
      <c r="C111" s="534"/>
      <c r="D111" s="536"/>
      <c r="E111" s="534"/>
      <c r="F111" s="530"/>
      <c r="G111" s="530"/>
      <c r="H111" s="530"/>
      <c r="I111" s="530"/>
      <c r="J111" s="530"/>
      <c r="K111" s="530"/>
      <c r="L111" s="530"/>
      <c r="M111" s="530"/>
      <c r="N111" s="530"/>
      <c r="O111" s="530"/>
      <c r="P111" s="530"/>
      <c r="Q111" s="530"/>
      <c r="R111" s="530"/>
      <c r="S111" s="530"/>
      <c r="T111" s="530"/>
      <c r="U111" s="530"/>
      <c r="V111" s="530"/>
      <c r="W111" s="530"/>
      <c r="X111" s="530"/>
      <c r="Y111" s="530"/>
      <c r="Z111" s="530"/>
    </row>
    <row r="112">
      <c r="A112" s="534"/>
      <c r="B112" s="535"/>
      <c r="C112" s="534"/>
      <c r="D112" s="536"/>
      <c r="E112" s="534"/>
      <c r="F112" s="530"/>
      <c r="G112" s="530"/>
      <c r="H112" s="530"/>
      <c r="I112" s="530"/>
      <c r="J112" s="530"/>
      <c r="K112" s="530"/>
      <c r="L112" s="530"/>
      <c r="M112" s="530"/>
      <c r="N112" s="530"/>
      <c r="O112" s="530"/>
      <c r="P112" s="530"/>
      <c r="Q112" s="530"/>
      <c r="R112" s="530"/>
      <c r="S112" s="530"/>
      <c r="T112" s="530"/>
      <c r="U112" s="530"/>
      <c r="V112" s="530"/>
      <c r="W112" s="530"/>
      <c r="X112" s="530"/>
      <c r="Y112" s="530"/>
      <c r="Z112" s="530"/>
    </row>
    <row r="113">
      <c r="A113" s="534"/>
      <c r="B113" s="535"/>
      <c r="C113" s="534"/>
      <c r="D113" s="536"/>
      <c r="E113" s="534"/>
      <c r="F113" s="530"/>
      <c r="G113" s="530"/>
      <c r="H113" s="530"/>
      <c r="I113" s="530"/>
      <c r="J113" s="530"/>
      <c r="K113" s="530"/>
      <c r="L113" s="530"/>
      <c r="M113" s="530"/>
      <c r="N113" s="530"/>
      <c r="O113" s="530"/>
      <c r="P113" s="530"/>
      <c r="Q113" s="530"/>
      <c r="R113" s="530"/>
      <c r="S113" s="530"/>
      <c r="T113" s="530"/>
      <c r="U113" s="530"/>
      <c r="V113" s="530"/>
      <c r="W113" s="530"/>
      <c r="X113" s="530"/>
      <c r="Y113" s="530"/>
      <c r="Z113" s="530"/>
    </row>
    <row r="114">
      <c r="A114" s="534"/>
      <c r="B114" s="535"/>
      <c r="C114" s="534"/>
      <c r="D114" s="536"/>
      <c r="E114" s="534"/>
      <c r="F114" s="530"/>
      <c r="G114" s="530"/>
      <c r="H114" s="530"/>
      <c r="I114" s="530"/>
      <c r="J114" s="530"/>
      <c r="K114" s="530"/>
      <c r="L114" s="530"/>
      <c r="M114" s="530"/>
      <c r="N114" s="530"/>
      <c r="O114" s="530"/>
      <c r="P114" s="530"/>
      <c r="Q114" s="530"/>
      <c r="R114" s="530"/>
      <c r="S114" s="530"/>
      <c r="T114" s="530"/>
      <c r="U114" s="530"/>
      <c r="V114" s="530"/>
      <c r="W114" s="530"/>
      <c r="X114" s="530"/>
      <c r="Y114" s="530"/>
      <c r="Z114" s="530"/>
    </row>
    <row r="115">
      <c r="A115" s="534"/>
      <c r="B115" s="535"/>
      <c r="C115" s="534"/>
      <c r="D115" s="536"/>
      <c r="E115" s="534"/>
      <c r="F115" s="530"/>
      <c r="G115" s="530"/>
      <c r="H115" s="530"/>
      <c r="I115" s="530"/>
      <c r="J115" s="530"/>
      <c r="K115" s="530"/>
      <c r="L115" s="530"/>
      <c r="M115" s="530"/>
      <c r="N115" s="530"/>
      <c r="O115" s="530"/>
      <c r="P115" s="530"/>
      <c r="Q115" s="530"/>
      <c r="R115" s="530"/>
      <c r="S115" s="530"/>
      <c r="T115" s="530"/>
      <c r="U115" s="530"/>
      <c r="V115" s="530"/>
      <c r="W115" s="530"/>
      <c r="X115" s="530"/>
      <c r="Y115" s="530"/>
      <c r="Z115" s="530"/>
    </row>
    <row r="116">
      <c r="A116" s="534"/>
      <c r="B116" s="535"/>
      <c r="C116" s="534"/>
      <c r="D116" s="536"/>
      <c r="E116" s="534"/>
      <c r="F116" s="530"/>
      <c r="G116" s="530"/>
      <c r="H116" s="530"/>
      <c r="I116" s="530"/>
      <c r="J116" s="530"/>
      <c r="K116" s="530"/>
      <c r="L116" s="530"/>
      <c r="M116" s="530"/>
      <c r="N116" s="530"/>
      <c r="O116" s="530"/>
      <c r="P116" s="530"/>
      <c r="Q116" s="530"/>
      <c r="R116" s="530"/>
      <c r="S116" s="530"/>
      <c r="T116" s="530"/>
      <c r="U116" s="530"/>
      <c r="V116" s="530"/>
      <c r="W116" s="530"/>
      <c r="X116" s="530"/>
      <c r="Y116" s="530"/>
      <c r="Z116" s="530"/>
    </row>
    <row r="117">
      <c r="A117" s="534"/>
      <c r="B117" s="535"/>
      <c r="C117" s="534"/>
      <c r="D117" s="536"/>
      <c r="E117" s="534"/>
      <c r="F117" s="530"/>
      <c r="G117" s="530"/>
      <c r="H117" s="530"/>
      <c r="I117" s="530"/>
      <c r="J117" s="530"/>
      <c r="K117" s="530"/>
      <c r="L117" s="530"/>
      <c r="M117" s="530"/>
      <c r="N117" s="530"/>
      <c r="O117" s="530"/>
      <c r="P117" s="530"/>
      <c r="Q117" s="530"/>
      <c r="R117" s="530"/>
      <c r="S117" s="530"/>
      <c r="T117" s="530"/>
      <c r="U117" s="530"/>
      <c r="V117" s="530"/>
      <c r="W117" s="530"/>
      <c r="X117" s="530"/>
      <c r="Y117" s="530"/>
      <c r="Z117" s="530"/>
    </row>
    <row r="118">
      <c r="A118" s="534"/>
      <c r="B118" s="535"/>
      <c r="C118" s="534"/>
      <c r="D118" s="536"/>
      <c r="E118" s="534"/>
      <c r="F118" s="530"/>
      <c r="G118" s="530"/>
      <c r="H118" s="530"/>
      <c r="I118" s="530"/>
      <c r="J118" s="530"/>
      <c r="K118" s="530"/>
      <c r="L118" s="530"/>
      <c r="M118" s="530"/>
      <c r="N118" s="530"/>
      <c r="O118" s="530"/>
      <c r="P118" s="530"/>
      <c r="Q118" s="530"/>
      <c r="R118" s="530"/>
      <c r="S118" s="530"/>
      <c r="T118" s="530"/>
      <c r="U118" s="530"/>
      <c r="V118" s="530"/>
      <c r="W118" s="530"/>
      <c r="X118" s="530"/>
      <c r="Y118" s="530"/>
      <c r="Z118" s="530"/>
    </row>
    <row r="119">
      <c r="A119" s="534"/>
      <c r="B119" s="535"/>
      <c r="C119" s="534"/>
      <c r="D119" s="536"/>
      <c r="E119" s="534"/>
      <c r="F119" s="530"/>
      <c r="G119" s="530"/>
      <c r="H119" s="530"/>
      <c r="I119" s="530"/>
      <c r="J119" s="530"/>
      <c r="K119" s="530"/>
      <c r="L119" s="530"/>
      <c r="M119" s="530"/>
      <c r="N119" s="530"/>
      <c r="O119" s="530"/>
      <c r="P119" s="530"/>
      <c r="Q119" s="530"/>
      <c r="R119" s="530"/>
      <c r="S119" s="530"/>
      <c r="T119" s="530"/>
      <c r="U119" s="530"/>
      <c r="V119" s="530"/>
      <c r="W119" s="530"/>
      <c r="X119" s="530"/>
      <c r="Y119" s="530"/>
      <c r="Z119" s="530"/>
    </row>
    <row r="120">
      <c r="A120" s="534"/>
      <c r="B120" s="535"/>
      <c r="C120" s="534"/>
      <c r="D120" s="536"/>
      <c r="E120" s="534"/>
      <c r="F120" s="530"/>
      <c r="G120" s="530"/>
      <c r="H120" s="530"/>
      <c r="I120" s="530"/>
      <c r="J120" s="530"/>
      <c r="K120" s="530"/>
      <c r="L120" s="530"/>
      <c r="M120" s="530"/>
      <c r="N120" s="530"/>
      <c r="O120" s="530"/>
      <c r="P120" s="530"/>
      <c r="Q120" s="530"/>
      <c r="R120" s="530"/>
      <c r="S120" s="530"/>
      <c r="T120" s="530"/>
      <c r="U120" s="530"/>
      <c r="V120" s="530"/>
      <c r="W120" s="530"/>
      <c r="X120" s="530"/>
      <c r="Y120" s="530"/>
      <c r="Z120" s="530"/>
    </row>
    <row r="121">
      <c r="A121" s="534"/>
      <c r="B121" s="535"/>
      <c r="C121" s="534"/>
      <c r="D121" s="536"/>
      <c r="E121" s="534"/>
      <c r="F121" s="530"/>
      <c r="G121" s="530"/>
      <c r="H121" s="530"/>
      <c r="I121" s="530"/>
      <c r="J121" s="530"/>
      <c r="K121" s="530"/>
      <c r="L121" s="530"/>
      <c r="M121" s="530"/>
      <c r="N121" s="530"/>
      <c r="O121" s="530"/>
      <c r="P121" s="530"/>
      <c r="Q121" s="530"/>
      <c r="R121" s="530"/>
      <c r="S121" s="530"/>
      <c r="T121" s="530"/>
      <c r="U121" s="530"/>
      <c r="V121" s="530"/>
      <c r="W121" s="530"/>
      <c r="X121" s="530"/>
      <c r="Y121" s="530"/>
      <c r="Z121" s="530"/>
    </row>
    <row r="122">
      <c r="A122" s="534"/>
      <c r="B122" s="535"/>
      <c r="C122" s="534"/>
      <c r="D122" s="536"/>
      <c r="E122" s="534"/>
      <c r="F122" s="530"/>
      <c r="G122" s="530"/>
      <c r="H122" s="530"/>
      <c r="I122" s="530"/>
      <c r="J122" s="530"/>
      <c r="K122" s="530"/>
      <c r="L122" s="530"/>
      <c r="M122" s="530"/>
      <c r="N122" s="530"/>
      <c r="O122" s="530"/>
      <c r="P122" s="530"/>
      <c r="Q122" s="530"/>
      <c r="R122" s="530"/>
      <c r="S122" s="530"/>
      <c r="T122" s="530"/>
      <c r="U122" s="530"/>
      <c r="V122" s="530"/>
      <c r="W122" s="530"/>
      <c r="X122" s="530"/>
      <c r="Y122" s="530"/>
      <c r="Z122" s="530"/>
    </row>
    <row r="123">
      <c r="A123" s="534"/>
      <c r="B123" s="535"/>
      <c r="C123" s="534"/>
      <c r="D123" s="536"/>
      <c r="E123" s="534"/>
      <c r="F123" s="530"/>
      <c r="G123" s="530"/>
      <c r="H123" s="530"/>
      <c r="I123" s="530"/>
      <c r="J123" s="530"/>
      <c r="K123" s="530"/>
      <c r="L123" s="530"/>
      <c r="M123" s="530"/>
      <c r="N123" s="530"/>
      <c r="O123" s="530"/>
      <c r="P123" s="530"/>
      <c r="Q123" s="530"/>
      <c r="R123" s="530"/>
      <c r="S123" s="530"/>
      <c r="T123" s="530"/>
      <c r="U123" s="530"/>
      <c r="V123" s="530"/>
      <c r="W123" s="530"/>
      <c r="X123" s="530"/>
      <c r="Y123" s="530"/>
      <c r="Z123" s="530"/>
    </row>
    <row r="124">
      <c r="A124" s="534"/>
      <c r="B124" s="535"/>
      <c r="C124" s="534"/>
      <c r="D124" s="536"/>
      <c r="E124" s="534"/>
      <c r="F124" s="530"/>
      <c r="G124" s="530"/>
      <c r="H124" s="530"/>
      <c r="I124" s="530"/>
      <c r="J124" s="530"/>
      <c r="K124" s="530"/>
      <c r="L124" s="530"/>
      <c r="M124" s="530"/>
      <c r="N124" s="530"/>
      <c r="O124" s="530"/>
      <c r="P124" s="530"/>
      <c r="Q124" s="530"/>
      <c r="R124" s="530"/>
      <c r="S124" s="530"/>
      <c r="T124" s="530"/>
      <c r="U124" s="530"/>
      <c r="V124" s="530"/>
      <c r="W124" s="530"/>
      <c r="X124" s="530"/>
      <c r="Y124" s="530"/>
      <c r="Z124" s="530"/>
    </row>
    <row r="125">
      <c r="A125" s="534"/>
      <c r="B125" s="535"/>
      <c r="C125" s="534"/>
      <c r="D125" s="536"/>
      <c r="E125" s="534"/>
      <c r="F125" s="530"/>
      <c r="G125" s="530"/>
      <c r="H125" s="530"/>
      <c r="I125" s="530"/>
      <c r="J125" s="530"/>
      <c r="K125" s="530"/>
      <c r="L125" s="530"/>
      <c r="M125" s="530"/>
      <c r="N125" s="530"/>
      <c r="O125" s="530"/>
      <c r="P125" s="530"/>
      <c r="Q125" s="530"/>
      <c r="R125" s="530"/>
      <c r="S125" s="530"/>
      <c r="T125" s="530"/>
      <c r="U125" s="530"/>
      <c r="V125" s="530"/>
      <c r="W125" s="530"/>
      <c r="X125" s="530"/>
      <c r="Y125" s="530"/>
      <c r="Z125" s="530"/>
    </row>
    <row r="126">
      <c r="A126" s="534"/>
      <c r="B126" s="535"/>
      <c r="C126" s="534"/>
      <c r="D126" s="536"/>
      <c r="E126" s="534"/>
      <c r="F126" s="530"/>
      <c r="G126" s="530"/>
      <c r="H126" s="530"/>
      <c r="I126" s="530"/>
      <c r="J126" s="530"/>
      <c r="K126" s="530"/>
      <c r="L126" s="530"/>
      <c r="M126" s="530"/>
      <c r="N126" s="530"/>
      <c r="O126" s="530"/>
      <c r="P126" s="530"/>
      <c r="Q126" s="530"/>
      <c r="R126" s="530"/>
      <c r="S126" s="530"/>
      <c r="T126" s="530"/>
      <c r="U126" s="530"/>
      <c r="V126" s="530"/>
      <c r="W126" s="530"/>
      <c r="X126" s="530"/>
      <c r="Y126" s="530"/>
      <c r="Z126" s="530"/>
    </row>
    <row r="127">
      <c r="A127" s="534"/>
      <c r="B127" s="535"/>
      <c r="C127" s="534"/>
      <c r="D127" s="536"/>
      <c r="E127" s="534"/>
      <c r="F127" s="530"/>
      <c r="G127" s="530"/>
      <c r="H127" s="530"/>
      <c r="I127" s="530"/>
      <c r="J127" s="530"/>
      <c r="K127" s="530"/>
      <c r="L127" s="530"/>
      <c r="M127" s="530"/>
      <c r="N127" s="530"/>
      <c r="O127" s="530"/>
      <c r="P127" s="530"/>
      <c r="Q127" s="530"/>
      <c r="R127" s="530"/>
      <c r="S127" s="530"/>
      <c r="T127" s="530"/>
      <c r="U127" s="530"/>
      <c r="V127" s="530"/>
      <c r="W127" s="530"/>
      <c r="X127" s="530"/>
      <c r="Y127" s="530"/>
      <c r="Z127" s="530"/>
    </row>
    <row r="128">
      <c r="A128" s="534"/>
      <c r="B128" s="535"/>
      <c r="C128" s="534"/>
      <c r="D128" s="536"/>
      <c r="E128" s="534"/>
      <c r="F128" s="530"/>
      <c r="G128" s="530"/>
      <c r="H128" s="530"/>
      <c r="I128" s="530"/>
      <c r="J128" s="530"/>
      <c r="K128" s="530"/>
      <c r="L128" s="530"/>
      <c r="M128" s="530"/>
      <c r="N128" s="530"/>
      <c r="O128" s="530"/>
      <c r="P128" s="530"/>
      <c r="Q128" s="530"/>
      <c r="R128" s="530"/>
      <c r="S128" s="530"/>
      <c r="T128" s="530"/>
      <c r="U128" s="530"/>
      <c r="V128" s="530"/>
      <c r="W128" s="530"/>
      <c r="X128" s="530"/>
      <c r="Y128" s="530"/>
      <c r="Z128" s="530"/>
    </row>
    <row r="129">
      <c r="A129" s="534"/>
      <c r="B129" s="535"/>
      <c r="C129" s="534"/>
      <c r="D129" s="536"/>
      <c r="E129" s="534"/>
      <c r="F129" s="530"/>
      <c r="G129" s="530"/>
      <c r="H129" s="530"/>
      <c r="I129" s="530"/>
      <c r="J129" s="530"/>
      <c r="K129" s="530"/>
      <c r="L129" s="530"/>
      <c r="M129" s="530"/>
      <c r="N129" s="530"/>
      <c r="O129" s="530"/>
      <c r="P129" s="530"/>
      <c r="Q129" s="530"/>
      <c r="R129" s="530"/>
      <c r="S129" s="530"/>
      <c r="T129" s="530"/>
      <c r="U129" s="530"/>
      <c r="V129" s="530"/>
      <c r="W129" s="530"/>
      <c r="X129" s="530"/>
      <c r="Y129" s="530"/>
      <c r="Z129" s="530"/>
    </row>
    <row r="130">
      <c r="A130" s="534"/>
      <c r="B130" s="535"/>
      <c r="C130" s="534"/>
      <c r="D130" s="536"/>
      <c r="E130" s="534"/>
      <c r="F130" s="530"/>
      <c r="G130" s="530"/>
      <c r="H130" s="530"/>
      <c r="I130" s="530"/>
      <c r="J130" s="530"/>
      <c r="K130" s="530"/>
      <c r="L130" s="530"/>
      <c r="M130" s="530"/>
      <c r="N130" s="530"/>
      <c r="O130" s="530"/>
      <c r="P130" s="530"/>
      <c r="Q130" s="530"/>
      <c r="R130" s="530"/>
      <c r="S130" s="530"/>
      <c r="T130" s="530"/>
      <c r="U130" s="530"/>
      <c r="V130" s="530"/>
      <c r="W130" s="530"/>
      <c r="X130" s="530"/>
      <c r="Y130" s="530"/>
      <c r="Z130" s="530"/>
    </row>
    <row r="131">
      <c r="A131" s="534"/>
      <c r="B131" s="535"/>
      <c r="C131" s="534"/>
      <c r="D131" s="536"/>
      <c r="E131" s="534"/>
      <c r="F131" s="530"/>
      <c r="G131" s="530"/>
      <c r="H131" s="530"/>
      <c r="I131" s="530"/>
      <c r="J131" s="530"/>
      <c r="K131" s="530"/>
      <c r="L131" s="530"/>
      <c r="M131" s="530"/>
      <c r="N131" s="530"/>
      <c r="O131" s="530"/>
      <c r="P131" s="530"/>
      <c r="Q131" s="530"/>
      <c r="R131" s="530"/>
      <c r="S131" s="530"/>
      <c r="T131" s="530"/>
      <c r="U131" s="530"/>
      <c r="V131" s="530"/>
      <c r="W131" s="530"/>
      <c r="X131" s="530"/>
      <c r="Y131" s="530"/>
      <c r="Z131" s="530"/>
    </row>
    <row r="132">
      <c r="A132" s="534"/>
      <c r="B132" s="535"/>
      <c r="C132" s="534"/>
      <c r="D132" s="536"/>
      <c r="E132" s="534"/>
      <c r="F132" s="530"/>
      <c r="G132" s="530"/>
      <c r="H132" s="530"/>
      <c r="I132" s="530"/>
      <c r="J132" s="530"/>
      <c r="K132" s="530"/>
      <c r="L132" s="530"/>
      <c r="M132" s="530"/>
      <c r="N132" s="530"/>
      <c r="O132" s="530"/>
      <c r="P132" s="530"/>
      <c r="Q132" s="530"/>
      <c r="R132" s="530"/>
      <c r="S132" s="530"/>
      <c r="T132" s="530"/>
      <c r="U132" s="530"/>
      <c r="V132" s="530"/>
      <c r="W132" s="530"/>
      <c r="X132" s="530"/>
      <c r="Y132" s="530"/>
      <c r="Z132" s="530"/>
    </row>
    <row r="133">
      <c r="A133" s="534"/>
      <c r="B133" s="535"/>
      <c r="C133" s="534"/>
      <c r="D133" s="536"/>
      <c r="E133" s="534"/>
      <c r="F133" s="530"/>
      <c r="G133" s="530"/>
      <c r="H133" s="530"/>
      <c r="I133" s="530"/>
      <c r="J133" s="530"/>
      <c r="K133" s="530"/>
      <c r="L133" s="530"/>
      <c r="M133" s="530"/>
      <c r="N133" s="530"/>
      <c r="O133" s="530"/>
      <c r="P133" s="530"/>
      <c r="Q133" s="530"/>
      <c r="R133" s="530"/>
      <c r="S133" s="530"/>
      <c r="T133" s="530"/>
      <c r="U133" s="530"/>
      <c r="V133" s="530"/>
      <c r="W133" s="530"/>
      <c r="X133" s="530"/>
      <c r="Y133" s="530"/>
      <c r="Z133" s="530"/>
    </row>
    <row r="134">
      <c r="A134" s="534"/>
      <c r="B134" s="535"/>
      <c r="C134" s="534"/>
      <c r="D134" s="536"/>
      <c r="E134" s="534"/>
      <c r="F134" s="530"/>
      <c r="G134" s="530"/>
      <c r="H134" s="530"/>
      <c r="I134" s="530"/>
      <c r="J134" s="530"/>
      <c r="K134" s="530"/>
      <c r="L134" s="530"/>
      <c r="M134" s="530"/>
      <c r="N134" s="530"/>
      <c r="O134" s="530"/>
      <c r="P134" s="530"/>
      <c r="Q134" s="530"/>
      <c r="R134" s="530"/>
      <c r="S134" s="530"/>
      <c r="T134" s="530"/>
      <c r="U134" s="530"/>
      <c r="V134" s="530"/>
      <c r="W134" s="530"/>
      <c r="X134" s="530"/>
      <c r="Y134" s="530"/>
      <c r="Z134" s="530"/>
    </row>
    <row r="135">
      <c r="A135" s="534"/>
      <c r="B135" s="535"/>
      <c r="C135" s="534"/>
      <c r="D135" s="536"/>
      <c r="E135" s="534"/>
      <c r="F135" s="530"/>
      <c r="G135" s="530"/>
      <c r="H135" s="530"/>
      <c r="I135" s="530"/>
      <c r="J135" s="530"/>
      <c r="K135" s="530"/>
      <c r="L135" s="530"/>
      <c r="M135" s="530"/>
      <c r="N135" s="530"/>
      <c r="O135" s="530"/>
      <c r="P135" s="530"/>
      <c r="Q135" s="530"/>
      <c r="R135" s="530"/>
      <c r="S135" s="530"/>
      <c r="T135" s="530"/>
      <c r="U135" s="530"/>
      <c r="V135" s="530"/>
      <c r="W135" s="530"/>
      <c r="X135" s="530"/>
      <c r="Y135" s="530"/>
      <c r="Z135" s="530"/>
    </row>
    <row r="136">
      <c r="A136" s="534"/>
      <c r="B136" s="535"/>
      <c r="C136" s="534"/>
      <c r="D136" s="536"/>
      <c r="E136" s="534"/>
      <c r="F136" s="530"/>
      <c r="G136" s="530"/>
      <c r="H136" s="530"/>
      <c r="I136" s="530"/>
      <c r="J136" s="530"/>
      <c r="K136" s="530"/>
      <c r="L136" s="530"/>
      <c r="M136" s="530"/>
      <c r="N136" s="530"/>
      <c r="O136" s="530"/>
      <c r="P136" s="530"/>
      <c r="Q136" s="530"/>
      <c r="R136" s="530"/>
      <c r="S136" s="530"/>
      <c r="T136" s="530"/>
      <c r="U136" s="530"/>
      <c r="V136" s="530"/>
      <c r="W136" s="530"/>
      <c r="X136" s="530"/>
      <c r="Y136" s="530"/>
      <c r="Z136" s="530"/>
    </row>
    <row r="137">
      <c r="A137" s="534"/>
      <c r="B137" s="535"/>
      <c r="C137" s="534"/>
      <c r="D137" s="536"/>
      <c r="E137" s="534"/>
      <c r="F137" s="530"/>
      <c r="G137" s="530"/>
      <c r="H137" s="530"/>
      <c r="I137" s="530"/>
      <c r="J137" s="530"/>
      <c r="K137" s="530"/>
      <c r="L137" s="530"/>
      <c r="M137" s="530"/>
      <c r="N137" s="530"/>
      <c r="O137" s="530"/>
      <c r="P137" s="530"/>
      <c r="Q137" s="530"/>
      <c r="R137" s="530"/>
      <c r="S137" s="530"/>
      <c r="T137" s="530"/>
      <c r="U137" s="530"/>
      <c r="V137" s="530"/>
      <c r="W137" s="530"/>
      <c r="X137" s="530"/>
      <c r="Y137" s="530"/>
      <c r="Z137" s="530"/>
    </row>
    <row r="138">
      <c r="A138" s="534"/>
      <c r="B138" s="535"/>
      <c r="C138" s="534"/>
      <c r="D138" s="536"/>
      <c r="E138" s="534"/>
      <c r="F138" s="530"/>
      <c r="G138" s="530"/>
      <c r="H138" s="530"/>
      <c r="I138" s="530"/>
      <c r="J138" s="530"/>
      <c r="K138" s="530"/>
      <c r="L138" s="530"/>
      <c r="M138" s="530"/>
      <c r="N138" s="530"/>
      <c r="O138" s="530"/>
      <c r="P138" s="530"/>
      <c r="Q138" s="530"/>
      <c r="R138" s="530"/>
      <c r="S138" s="530"/>
      <c r="T138" s="530"/>
      <c r="U138" s="530"/>
      <c r="V138" s="530"/>
      <c r="W138" s="530"/>
      <c r="X138" s="530"/>
      <c r="Y138" s="530"/>
      <c r="Z138" s="530"/>
    </row>
    <row r="139">
      <c r="A139" s="534"/>
      <c r="B139" s="535"/>
      <c r="C139" s="534"/>
      <c r="D139" s="536"/>
      <c r="E139" s="534"/>
      <c r="F139" s="530"/>
      <c r="G139" s="530"/>
      <c r="H139" s="530"/>
      <c r="I139" s="530"/>
      <c r="J139" s="530"/>
      <c r="K139" s="530"/>
      <c r="L139" s="530"/>
      <c r="M139" s="530"/>
      <c r="N139" s="530"/>
      <c r="O139" s="530"/>
      <c r="P139" s="530"/>
      <c r="Q139" s="530"/>
      <c r="R139" s="530"/>
      <c r="S139" s="530"/>
      <c r="T139" s="530"/>
      <c r="U139" s="530"/>
      <c r="V139" s="530"/>
      <c r="W139" s="530"/>
      <c r="X139" s="530"/>
      <c r="Y139" s="530"/>
      <c r="Z139" s="530"/>
    </row>
    <row r="140">
      <c r="A140" s="534"/>
      <c r="B140" s="535"/>
      <c r="C140" s="534"/>
      <c r="D140" s="536"/>
      <c r="E140" s="534"/>
      <c r="F140" s="530"/>
      <c r="G140" s="530"/>
      <c r="H140" s="530"/>
      <c r="I140" s="530"/>
      <c r="J140" s="530"/>
      <c r="K140" s="530"/>
      <c r="L140" s="530"/>
      <c r="M140" s="530"/>
      <c r="N140" s="530"/>
      <c r="O140" s="530"/>
      <c r="P140" s="530"/>
      <c r="Q140" s="530"/>
      <c r="R140" s="530"/>
      <c r="S140" s="530"/>
      <c r="T140" s="530"/>
      <c r="U140" s="530"/>
      <c r="V140" s="530"/>
      <c r="W140" s="530"/>
      <c r="X140" s="530"/>
      <c r="Y140" s="530"/>
      <c r="Z140" s="530"/>
    </row>
    <row r="141">
      <c r="A141" s="534"/>
      <c r="B141" s="535"/>
      <c r="C141" s="534"/>
      <c r="D141" s="536"/>
      <c r="E141" s="534"/>
      <c r="F141" s="530"/>
      <c r="G141" s="530"/>
      <c r="H141" s="530"/>
      <c r="I141" s="530"/>
      <c r="J141" s="530"/>
      <c r="K141" s="530"/>
      <c r="L141" s="530"/>
      <c r="M141" s="530"/>
      <c r="N141" s="530"/>
      <c r="O141" s="530"/>
      <c r="P141" s="530"/>
      <c r="Q141" s="530"/>
      <c r="R141" s="530"/>
      <c r="S141" s="530"/>
      <c r="T141" s="530"/>
      <c r="U141" s="530"/>
      <c r="V141" s="530"/>
      <c r="W141" s="530"/>
      <c r="X141" s="530"/>
      <c r="Y141" s="530"/>
      <c r="Z141" s="530"/>
    </row>
    <row r="142">
      <c r="A142" s="534"/>
      <c r="B142" s="535"/>
      <c r="C142" s="534"/>
      <c r="D142" s="536"/>
      <c r="E142" s="534"/>
      <c r="F142" s="530"/>
      <c r="G142" s="530"/>
      <c r="H142" s="530"/>
      <c r="I142" s="530"/>
      <c r="J142" s="530"/>
      <c r="K142" s="530"/>
      <c r="L142" s="530"/>
      <c r="M142" s="530"/>
      <c r="N142" s="530"/>
      <c r="O142" s="530"/>
      <c r="P142" s="530"/>
      <c r="Q142" s="530"/>
      <c r="R142" s="530"/>
      <c r="S142" s="530"/>
      <c r="T142" s="530"/>
      <c r="U142" s="530"/>
      <c r="V142" s="530"/>
      <c r="W142" s="530"/>
      <c r="X142" s="530"/>
      <c r="Y142" s="530"/>
      <c r="Z142" s="530"/>
    </row>
    <row r="143">
      <c r="A143" s="534"/>
      <c r="B143" s="535"/>
      <c r="C143" s="534"/>
      <c r="D143" s="536"/>
      <c r="E143" s="534"/>
      <c r="F143" s="530"/>
      <c r="G143" s="530"/>
      <c r="H143" s="530"/>
      <c r="I143" s="530"/>
      <c r="J143" s="530"/>
      <c r="K143" s="530"/>
      <c r="L143" s="530"/>
      <c r="M143" s="530"/>
      <c r="N143" s="530"/>
      <c r="O143" s="530"/>
      <c r="P143" s="530"/>
      <c r="Q143" s="530"/>
      <c r="R143" s="530"/>
      <c r="S143" s="530"/>
      <c r="T143" s="530"/>
      <c r="U143" s="530"/>
      <c r="V143" s="530"/>
      <c r="W143" s="530"/>
      <c r="X143" s="530"/>
      <c r="Y143" s="530"/>
      <c r="Z143" s="530"/>
    </row>
    <row r="144">
      <c r="A144" s="534"/>
      <c r="B144" s="535"/>
      <c r="C144" s="534"/>
      <c r="D144" s="536"/>
      <c r="E144" s="534"/>
      <c r="F144" s="530"/>
      <c r="G144" s="530"/>
      <c r="H144" s="530"/>
      <c r="I144" s="530"/>
      <c r="J144" s="530"/>
      <c r="K144" s="530"/>
      <c r="L144" s="530"/>
      <c r="M144" s="530"/>
      <c r="N144" s="530"/>
      <c r="O144" s="530"/>
      <c r="P144" s="530"/>
      <c r="Q144" s="530"/>
      <c r="R144" s="530"/>
      <c r="S144" s="530"/>
      <c r="T144" s="530"/>
      <c r="U144" s="530"/>
      <c r="V144" s="530"/>
      <c r="W144" s="530"/>
      <c r="X144" s="530"/>
      <c r="Y144" s="530"/>
      <c r="Z144" s="530"/>
    </row>
    <row r="145">
      <c r="A145" s="534"/>
      <c r="B145" s="535"/>
      <c r="C145" s="534"/>
      <c r="D145" s="536"/>
      <c r="E145" s="534"/>
      <c r="F145" s="530"/>
      <c r="G145" s="530"/>
      <c r="H145" s="530"/>
      <c r="I145" s="530"/>
      <c r="J145" s="530"/>
      <c r="K145" s="530"/>
      <c r="L145" s="530"/>
      <c r="M145" s="530"/>
      <c r="N145" s="530"/>
      <c r="O145" s="530"/>
      <c r="P145" s="530"/>
      <c r="Q145" s="530"/>
      <c r="R145" s="530"/>
      <c r="S145" s="530"/>
      <c r="T145" s="530"/>
      <c r="U145" s="530"/>
      <c r="V145" s="530"/>
      <c r="W145" s="530"/>
      <c r="X145" s="530"/>
      <c r="Y145" s="530"/>
      <c r="Z145" s="530"/>
    </row>
    <row r="146">
      <c r="A146" s="534"/>
      <c r="B146" s="535"/>
      <c r="C146" s="534"/>
      <c r="D146" s="536"/>
      <c r="E146" s="534"/>
      <c r="F146" s="530"/>
      <c r="G146" s="530"/>
      <c r="H146" s="530"/>
      <c r="I146" s="530"/>
      <c r="J146" s="530"/>
      <c r="K146" s="530"/>
      <c r="L146" s="530"/>
      <c r="M146" s="530"/>
      <c r="N146" s="530"/>
      <c r="O146" s="530"/>
      <c r="P146" s="530"/>
      <c r="Q146" s="530"/>
      <c r="R146" s="530"/>
      <c r="S146" s="530"/>
      <c r="T146" s="530"/>
      <c r="U146" s="530"/>
      <c r="V146" s="530"/>
      <c r="W146" s="530"/>
      <c r="X146" s="530"/>
      <c r="Y146" s="530"/>
      <c r="Z146" s="530"/>
    </row>
    <row r="147">
      <c r="A147" s="534"/>
      <c r="B147" s="535"/>
      <c r="C147" s="534"/>
      <c r="D147" s="536"/>
      <c r="E147" s="534"/>
      <c r="F147" s="530"/>
      <c r="G147" s="530"/>
      <c r="H147" s="530"/>
      <c r="I147" s="530"/>
      <c r="J147" s="530"/>
      <c r="K147" s="530"/>
      <c r="L147" s="530"/>
      <c r="M147" s="530"/>
      <c r="N147" s="530"/>
      <c r="O147" s="530"/>
      <c r="P147" s="530"/>
      <c r="Q147" s="530"/>
      <c r="R147" s="530"/>
      <c r="S147" s="530"/>
      <c r="T147" s="530"/>
      <c r="U147" s="530"/>
      <c r="V147" s="530"/>
      <c r="W147" s="530"/>
      <c r="X147" s="530"/>
      <c r="Y147" s="530"/>
      <c r="Z147" s="530"/>
    </row>
    <row r="148">
      <c r="A148" s="534"/>
      <c r="B148" s="535"/>
      <c r="C148" s="534"/>
      <c r="D148" s="536"/>
      <c r="E148" s="534"/>
      <c r="F148" s="530"/>
      <c r="G148" s="530"/>
      <c r="H148" s="530"/>
      <c r="I148" s="530"/>
      <c r="J148" s="530"/>
      <c r="K148" s="530"/>
      <c r="L148" s="530"/>
      <c r="M148" s="530"/>
      <c r="N148" s="530"/>
      <c r="O148" s="530"/>
      <c r="P148" s="530"/>
      <c r="Q148" s="530"/>
      <c r="R148" s="530"/>
      <c r="S148" s="530"/>
      <c r="T148" s="530"/>
      <c r="U148" s="530"/>
      <c r="V148" s="530"/>
      <c r="W148" s="530"/>
      <c r="X148" s="530"/>
      <c r="Y148" s="530"/>
      <c r="Z148" s="530"/>
    </row>
    <row r="149">
      <c r="A149" s="534"/>
      <c r="B149" s="535"/>
      <c r="C149" s="534"/>
      <c r="D149" s="536"/>
      <c r="E149" s="534"/>
      <c r="F149" s="530"/>
      <c r="G149" s="530"/>
      <c r="H149" s="530"/>
      <c r="I149" s="530"/>
      <c r="J149" s="530"/>
      <c r="K149" s="530"/>
      <c r="L149" s="530"/>
      <c r="M149" s="530"/>
      <c r="N149" s="530"/>
      <c r="O149" s="530"/>
      <c r="P149" s="530"/>
      <c r="Q149" s="530"/>
      <c r="R149" s="530"/>
      <c r="S149" s="530"/>
      <c r="T149" s="530"/>
      <c r="U149" s="530"/>
      <c r="V149" s="530"/>
      <c r="W149" s="530"/>
      <c r="X149" s="530"/>
      <c r="Y149" s="530"/>
      <c r="Z149" s="530"/>
    </row>
    <row r="150">
      <c r="A150" s="534"/>
      <c r="B150" s="535"/>
      <c r="C150" s="534"/>
      <c r="D150" s="536"/>
      <c r="E150" s="534"/>
      <c r="F150" s="530"/>
      <c r="G150" s="530"/>
      <c r="H150" s="530"/>
      <c r="I150" s="530"/>
      <c r="J150" s="530"/>
      <c r="K150" s="530"/>
      <c r="L150" s="530"/>
      <c r="M150" s="530"/>
      <c r="N150" s="530"/>
      <c r="O150" s="530"/>
      <c r="P150" s="530"/>
      <c r="Q150" s="530"/>
      <c r="R150" s="530"/>
      <c r="S150" s="530"/>
      <c r="T150" s="530"/>
      <c r="U150" s="530"/>
      <c r="V150" s="530"/>
      <c r="W150" s="530"/>
      <c r="X150" s="530"/>
      <c r="Y150" s="530"/>
      <c r="Z150" s="530"/>
    </row>
    <row r="151">
      <c r="A151" s="534"/>
      <c r="B151" s="535"/>
      <c r="C151" s="534"/>
      <c r="D151" s="536"/>
      <c r="E151" s="534"/>
      <c r="F151" s="530"/>
      <c r="G151" s="530"/>
      <c r="H151" s="530"/>
      <c r="I151" s="530"/>
      <c r="J151" s="530"/>
      <c r="K151" s="530"/>
      <c r="L151" s="530"/>
      <c r="M151" s="530"/>
      <c r="N151" s="530"/>
      <c r="O151" s="530"/>
      <c r="P151" s="530"/>
      <c r="Q151" s="530"/>
      <c r="R151" s="530"/>
      <c r="S151" s="530"/>
      <c r="T151" s="530"/>
      <c r="U151" s="530"/>
      <c r="V151" s="530"/>
      <c r="W151" s="530"/>
      <c r="X151" s="530"/>
      <c r="Y151" s="530"/>
      <c r="Z151" s="530"/>
    </row>
    <row r="152">
      <c r="A152" s="534"/>
      <c r="B152" s="535"/>
      <c r="C152" s="534"/>
      <c r="D152" s="536"/>
      <c r="E152" s="534"/>
      <c r="F152" s="530"/>
      <c r="G152" s="530"/>
      <c r="H152" s="530"/>
      <c r="I152" s="530"/>
      <c r="J152" s="530"/>
      <c r="K152" s="530"/>
      <c r="L152" s="530"/>
      <c r="M152" s="530"/>
      <c r="N152" s="530"/>
      <c r="O152" s="530"/>
      <c r="P152" s="530"/>
      <c r="Q152" s="530"/>
      <c r="R152" s="530"/>
      <c r="S152" s="530"/>
      <c r="T152" s="530"/>
      <c r="U152" s="530"/>
      <c r="V152" s="530"/>
      <c r="W152" s="530"/>
      <c r="X152" s="530"/>
      <c r="Y152" s="530"/>
      <c r="Z152" s="530"/>
    </row>
    <row r="153">
      <c r="A153" s="534"/>
      <c r="B153" s="535"/>
      <c r="C153" s="534"/>
      <c r="D153" s="536"/>
      <c r="E153" s="534"/>
      <c r="F153" s="530"/>
      <c r="G153" s="530"/>
      <c r="H153" s="530"/>
      <c r="I153" s="530"/>
      <c r="J153" s="530"/>
      <c r="K153" s="530"/>
      <c r="L153" s="530"/>
      <c r="M153" s="530"/>
      <c r="N153" s="530"/>
      <c r="O153" s="530"/>
      <c r="P153" s="530"/>
      <c r="Q153" s="530"/>
      <c r="R153" s="530"/>
      <c r="S153" s="530"/>
      <c r="T153" s="530"/>
      <c r="U153" s="530"/>
      <c r="V153" s="530"/>
      <c r="W153" s="530"/>
      <c r="X153" s="530"/>
      <c r="Y153" s="530"/>
      <c r="Z153" s="530"/>
    </row>
    <row r="154">
      <c r="A154" s="534"/>
      <c r="B154" s="535"/>
      <c r="C154" s="534"/>
      <c r="D154" s="536"/>
      <c r="E154" s="534"/>
      <c r="F154" s="530"/>
      <c r="G154" s="530"/>
      <c r="H154" s="530"/>
      <c r="I154" s="530"/>
      <c r="J154" s="530"/>
      <c r="K154" s="530"/>
      <c r="L154" s="530"/>
      <c r="M154" s="530"/>
      <c r="N154" s="530"/>
      <c r="O154" s="530"/>
      <c r="P154" s="530"/>
      <c r="Q154" s="530"/>
      <c r="R154" s="530"/>
      <c r="S154" s="530"/>
      <c r="T154" s="530"/>
      <c r="U154" s="530"/>
      <c r="V154" s="530"/>
      <c r="W154" s="530"/>
      <c r="X154" s="530"/>
      <c r="Y154" s="530"/>
      <c r="Z154" s="530"/>
    </row>
    <row r="155">
      <c r="A155" s="534"/>
      <c r="B155" s="535"/>
      <c r="C155" s="534"/>
      <c r="D155" s="536"/>
      <c r="E155" s="534"/>
      <c r="F155" s="530"/>
      <c r="G155" s="530"/>
      <c r="H155" s="530"/>
      <c r="I155" s="530"/>
      <c r="J155" s="530"/>
      <c r="K155" s="530"/>
      <c r="L155" s="530"/>
      <c r="M155" s="530"/>
      <c r="N155" s="530"/>
      <c r="O155" s="530"/>
      <c r="P155" s="530"/>
      <c r="Q155" s="530"/>
      <c r="R155" s="530"/>
      <c r="S155" s="530"/>
      <c r="T155" s="530"/>
      <c r="U155" s="530"/>
      <c r="V155" s="530"/>
      <c r="W155" s="530"/>
      <c r="X155" s="530"/>
      <c r="Y155" s="530"/>
      <c r="Z155" s="530"/>
    </row>
    <row r="156">
      <c r="A156" s="534"/>
      <c r="B156" s="535"/>
      <c r="C156" s="534"/>
      <c r="D156" s="536"/>
      <c r="E156" s="534"/>
      <c r="F156" s="530"/>
      <c r="G156" s="530"/>
      <c r="H156" s="530"/>
      <c r="I156" s="530"/>
      <c r="J156" s="530"/>
      <c r="K156" s="530"/>
      <c r="L156" s="530"/>
      <c r="M156" s="530"/>
      <c r="N156" s="530"/>
      <c r="O156" s="530"/>
      <c r="P156" s="530"/>
      <c r="Q156" s="530"/>
      <c r="R156" s="530"/>
      <c r="S156" s="530"/>
      <c r="T156" s="530"/>
      <c r="U156" s="530"/>
      <c r="V156" s="530"/>
      <c r="W156" s="530"/>
      <c r="X156" s="530"/>
      <c r="Y156" s="530"/>
      <c r="Z156" s="530"/>
    </row>
    <row r="157">
      <c r="A157" s="534"/>
      <c r="B157" s="535"/>
      <c r="C157" s="534"/>
      <c r="D157" s="536"/>
      <c r="E157" s="534"/>
      <c r="F157" s="530"/>
      <c r="G157" s="530"/>
      <c r="H157" s="530"/>
      <c r="I157" s="530"/>
      <c r="J157" s="530"/>
      <c r="K157" s="530"/>
      <c r="L157" s="530"/>
      <c r="M157" s="530"/>
      <c r="N157" s="530"/>
      <c r="O157" s="530"/>
      <c r="P157" s="530"/>
      <c r="Q157" s="530"/>
      <c r="R157" s="530"/>
      <c r="S157" s="530"/>
      <c r="T157" s="530"/>
      <c r="U157" s="530"/>
      <c r="V157" s="530"/>
      <c r="W157" s="530"/>
      <c r="X157" s="530"/>
      <c r="Y157" s="530"/>
      <c r="Z157" s="530"/>
    </row>
    <row r="158">
      <c r="A158" s="534"/>
      <c r="B158" s="535"/>
      <c r="C158" s="534"/>
      <c r="D158" s="536"/>
      <c r="E158" s="534"/>
      <c r="F158" s="530"/>
      <c r="G158" s="530"/>
      <c r="H158" s="530"/>
      <c r="I158" s="530"/>
      <c r="J158" s="530"/>
      <c r="K158" s="530"/>
      <c r="L158" s="530"/>
      <c r="M158" s="530"/>
      <c r="N158" s="530"/>
      <c r="O158" s="530"/>
      <c r="P158" s="530"/>
      <c r="Q158" s="530"/>
      <c r="R158" s="530"/>
      <c r="S158" s="530"/>
      <c r="T158" s="530"/>
      <c r="U158" s="530"/>
      <c r="V158" s="530"/>
      <c r="W158" s="530"/>
      <c r="X158" s="530"/>
      <c r="Y158" s="530"/>
      <c r="Z158" s="530"/>
    </row>
    <row r="159">
      <c r="A159" s="534"/>
      <c r="B159" s="535"/>
      <c r="C159" s="534"/>
      <c r="D159" s="536"/>
      <c r="E159" s="534"/>
      <c r="F159" s="530"/>
      <c r="G159" s="530"/>
      <c r="H159" s="530"/>
      <c r="I159" s="530"/>
      <c r="J159" s="530"/>
      <c r="K159" s="530"/>
      <c r="L159" s="530"/>
      <c r="M159" s="530"/>
      <c r="N159" s="530"/>
      <c r="O159" s="530"/>
      <c r="P159" s="530"/>
      <c r="Q159" s="530"/>
      <c r="R159" s="530"/>
      <c r="S159" s="530"/>
      <c r="T159" s="530"/>
      <c r="U159" s="530"/>
      <c r="V159" s="530"/>
      <c r="W159" s="530"/>
      <c r="X159" s="530"/>
      <c r="Y159" s="530"/>
      <c r="Z159" s="530"/>
    </row>
    <row r="160">
      <c r="A160" s="534"/>
      <c r="B160" s="535"/>
      <c r="C160" s="534"/>
      <c r="D160" s="536"/>
      <c r="E160" s="534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0"/>
      <c r="T160" s="530"/>
      <c r="U160" s="530"/>
      <c r="V160" s="530"/>
      <c r="W160" s="530"/>
      <c r="X160" s="530"/>
      <c r="Y160" s="530"/>
      <c r="Z160" s="530"/>
    </row>
    <row r="161">
      <c r="A161" s="534"/>
      <c r="B161" s="535"/>
      <c r="C161" s="534"/>
      <c r="D161" s="536"/>
      <c r="E161" s="534"/>
      <c r="F161" s="530"/>
      <c r="G161" s="530"/>
      <c r="H161" s="530"/>
      <c r="I161" s="530"/>
      <c r="J161" s="530"/>
      <c r="K161" s="530"/>
      <c r="L161" s="530"/>
      <c r="M161" s="530"/>
      <c r="N161" s="530"/>
      <c r="O161" s="530"/>
      <c r="P161" s="530"/>
      <c r="Q161" s="530"/>
      <c r="R161" s="530"/>
      <c r="S161" s="530"/>
      <c r="T161" s="530"/>
      <c r="U161" s="530"/>
      <c r="V161" s="530"/>
      <c r="W161" s="530"/>
      <c r="X161" s="530"/>
      <c r="Y161" s="530"/>
      <c r="Z161" s="530"/>
    </row>
    <row r="162">
      <c r="A162" s="534"/>
      <c r="B162" s="535"/>
      <c r="C162" s="534"/>
      <c r="D162" s="536"/>
      <c r="E162" s="534"/>
      <c r="F162" s="530"/>
      <c r="G162" s="530"/>
      <c r="H162" s="530"/>
      <c r="I162" s="530"/>
      <c r="J162" s="530"/>
      <c r="K162" s="530"/>
      <c r="L162" s="530"/>
      <c r="M162" s="530"/>
      <c r="N162" s="530"/>
      <c r="O162" s="530"/>
      <c r="P162" s="530"/>
      <c r="Q162" s="530"/>
      <c r="R162" s="530"/>
      <c r="S162" s="530"/>
      <c r="T162" s="530"/>
      <c r="U162" s="530"/>
      <c r="V162" s="530"/>
      <c r="W162" s="530"/>
      <c r="X162" s="530"/>
      <c r="Y162" s="530"/>
      <c r="Z162" s="530"/>
    </row>
    <row r="163">
      <c r="A163" s="534"/>
      <c r="B163" s="535"/>
      <c r="C163" s="534"/>
      <c r="D163" s="536"/>
      <c r="E163" s="534"/>
      <c r="F163" s="530"/>
      <c r="G163" s="530"/>
      <c r="H163" s="530"/>
      <c r="I163" s="530"/>
      <c r="J163" s="530"/>
      <c r="K163" s="530"/>
      <c r="L163" s="530"/>
      <c r="M163" s="530"/>
      <c r="N163" s="530"/>
      <c r="O163" s="530"/>
      <c r="P163" s="530"/>
      <c r="Q163" s="530"/>
      <c r="R163" s="530"/>
      <c r="S163" s="530"/>
      <c r="T163" s="530"/>
      <c r="U163" s="530"/>
      <c r="V163" s="530"/>
      <c r="W163" s="530"/>
      <c r="X163" s="530"/>
      <c r="Y163" s="530"/>
      <c r="Z163" s="530"/>
    </row>
    <row r="164">
      <c r="A164" s="534"/>
      <c r="B164" s="535"/>
      <c r="C164" s="534"/>
      <c r="D164" s="536"/>
      <c r="E164" s="534"/>
      <c r="F164" s="530"/>
      <c r="G164" s="530"/>
      <c r="H164" s="530"/>
      <c r="I164" s="530"/>
      <c r="J164" s="530"/>
      <c r="K164" s="530"/>
      <c r="L164" s="530"/>
      <c r="M164" s="530"/>
      <c r="N164" s="530"/>
      <c r="O164" s="530"/>
      <c r="P164" s="530"/>
      <c r="Q164" s="530"/>
      <c r="R164" s="530"/>
      <c r="S164" s="530"/>
      <c r="T164" s="530"/>
      <c r="U164" s="530"/>
      <c r="V164" s="530"/>
      <c r="W164" s="530"/>
      <c r="X164" s="530"/>
      <c r="Y164" s="530"/>
      <c r="Z164" s="530"/>
    </row>
    <row r="165">
      <c r="A165" s="534"/>
      <c r="B165" s="535"/>
      <c r="C165" s="534"/>
      <c r="D165" s="536"/>
      <c r="E165" s="534"/>
      <c r="F165" s="530"/>
      <c r="G165" s="530"/>
      <c r="H165" s="530"/>
      <c r="I165" s="530"/>
      <c r="J165" s="530"/>
      <c r="K165" s="530"/>
      <c r="L165" s="530"/>
      <c r="M165" s="530"/>
      <c r="N165" s="530"/>
      <c r="O165" s="530"/>
      <c r="P165" s="530"/>
      <c r="Q165" s="530"/>
      <c r="R165" s="530"/>
      <c r="S165" s="530"/>
      <c r="T165" s="530"/>
      <c r="U165" s="530"/>
      <c r="V165" s="530"/>
      <c r="W165" s="530"/>
      <c r="X165" s="530"/>
      <c r="Y165" s="530"/>
      <c r="Z165" s="530"/>
    </row>
    <row r="166">
      <c r="A166" s="534"/>
      <c r="B166" s="535"/>
      <c r="C166" s="534"/>
      <c r="D166" s="536"/>
      <c r="E166" s="534"/>
      <c r="F166" s="530"/>
      <c r="G166" s="530"/>
      <c r="H166" s="530"/>
      <c r="I166" s="530"/>
      <c r="J166" s="530"/>
      <c r="K166" s="530"/>
      <c r="L166" s="530"/>
      <c r="M166" s="530"/>
      <c r="N166" s="530"/>
      <c r="O166" s="530"/>
      <c r="P166" s="530"/>
      <c r="Q166" s="530"/>
      <c r="R166" s="530"/>
      <c r="S166" s="530"/>
      <c r="T166" s="530"/>
      <c r="U166" s="530"/>
      <c r="V166" s="530"/>
      <c r="W166" s="530"/>
      <c r="X166" s="530"/>
      <c r="Y166" s="530"/>
      <c r="Z166" s="530"/>
    </row>
    <row r="167">
      <c r="A167" s="534"/>
      <c r="B167" s="535"/>
      <c r="C167" s="534"/>
      <c r="D167" s="536"/>
      <c r="E167" s="534"/>
      <c r="F167" s="530"/>
      <c r="G167" s="530"/>
      <c r="H167" s="530"/>
      <c r="I167" s="530"/>
      <c r="J167" s="530"/>
      <c r="K167" s="530"/>
      <c r="L167" s="530"/>
      <c r="M167" s="530"/>
      <c r="N167" s="530"/>
      <c r="O167" s="530"/>
      <c r="P167" s="530"/>
      <c r="Q167" s="530"/>
      <c r="R167" s="530"/>
      <c r="S167" s="530"/>
      <c r="T167" s="530"/>
      <c r="U167" s="530"/>
      <c r="V167" s="530"/>
      <c r="W167" s="530"/>
      <c r="X167" s="530"/>
      <c r="Y167" s="530"/>
      <c r="Z167" s="530"/>
    </row>
    <row r="168">
      <c r="A168" s="534"/>
      <c r="B168" s="535"/>
      <c r="C168" s="534"/>
      <c r="D168" s="536"/>
      <c r="E168" s="534"/>
      <c r="F168" s="530"/>
      <c r="G168" s="530"/>
      <c r="H168" s="530"/>
      <c r="I168" s="530"/>
      <c r="J168" s="530"/>
      <c r="K168" s="530"/>
      <c r="L168" s="530"/>
      <c r="M168" s="530"/>
      <c r="N168" s="530"/>
      <c r="O168" s="530"/>
      <c r="P168" s="530"/>
      <c r="Q168" s="530"/>
      <c r="R168" s="530"/>
      <c r="S168" s="530"/>
      <c r="T168" s="530"/>
      <c r="U168" s="530"/>
      <c r="V168" s="530"/>
      <c r="W168" s="530"/>
      <c r="X168" s="530"/>
      <c r="Y168" s="530"/>
      <c r="Z168" s="530"/>
    </row>
    <row r="169">
      <c r="A169" s="534"/>
      <c r="B169" s="535"/>
      <c r="C169" s="534"/>
      <c r="D169" s="536"/>
      <c r="E169" s="534"/>
      <c r="F169" s="530"/>
      <c r="G169" s="530"/>
      <c r="H169" s="530"/>
      <c r="I169" s="530"/>
      <c r="J169" s="530"/>
      <c r="K169" s="530"/>
      <c r="L169" s="530"/>
      <c r="M169" s="530"/>
      <c r="N169" s="530"/>
      <c r="O169" s="530"/>
      <c r="P169" s="530"/>
      <c r="Q169" s="530"/>
      <c r="R169" s="530"/>
      <c r="S169" s="530"/>
      <c r="T169" s="530"/>
      <c r="U169" s="530"/>
      <c r="V169" s="530"/>
      <c r="W169" s="530"/>
      <c r="X169" s="530"/>
      <c r="Y169" s="530"/>
      <c r="Z169" s="530"/>
    </row>
    <row r="170">
      <c r="A170" s="534"/>
      <c r="B170" s="535"/>
      <c r="C170" s="534"/>
      <c r="D170" s="536"/>
      <c r="E170" s="534"/>
      <c r="F170" s="530"/>
      <c r="G170" s="530"/>
      <c r="H170" s="530"/>
      <c r="I170" s="530"/>
      <c r="J170" s="530"/>
      <c r="K170" s="530"/>
      <c r="L170" s="530"/>
      <c r="M170" s="530"/>
      <c r="N170" s="530"/>
      <c r="O170" s="530"/>
      <c r="P170" s="530"/>
      <c r="Q170" s="530"/>
      <c r="R170" s="530"/>
      <c r="S170" s="530"/>
      <c r="T170" s="530"/>
      <c r="U170" s="530"/>
      <c r="V170" s="530"/>
      <c r="W170" s="530"/>
      <c r="X170" s="530"/>
      <c r="Y170" s="530"/>
      <c r="Z170" s="530"/>
    </row>
    <row r="171">
      <c r="A171" s="534"/>
      <c r="B171" s="535"/>
      <c r="C171" s="534"/>
      <c r="D171" s="536"/>
      <c r="E171" s="534"/>
      <c r="F171" s="530"/>
      <c r="G171" s="530"/>
      <c r="H171" s="530"/>
      <c r="I171" s="530"/>
      <c r="J171" s="530"/>
      <c r="K171" s="530"/>
      <c r="L171" s="530"/>
      <c r="M171" s="530"/>
      <c r="N171" s="530"/>
      <c r="O171" s="530"/>
      <c r="P171" s="530"/>
      <c r="Q171" s="530"/>
      <c r="R171" s="530"/>
      <c r="S171" s="530"/>
      <c r="T171" s="530"/>
      <c r="U171" s="530"/>
      <c r="V171" s="530"/>
      <c r="W171" s="530"/>
      <c r="X171" s="530"/>
      <c r="Y171" s="530"/>
      <c r="Z171" s="530"/>
    </row>
    <row r="172">
      <c r="A172" s="534"/>
      <c r="B172" s="535"/>
      <c r="C172" s="534"/>
      <c r="D172" s="536"/>
      <c r="E172" s="534"/>
      <c r="F172" s="530"/>
      <c r="G172" s="530"/>
      <c r="H172" s="530"/>
      <c r="I172" s="530"/>
      <c r="J172" s="530"/>
      <c r="K172" s="530"/>
      <c r="L172" s="530"/>
      <c r="M172" s="530"/>
      <c r="N172" s="530"/>
      <c r="O172" s="530"/>
      <c r="P172" s="530"/>
      <c r="Q172" s="530"/>
      <c r="R172" s="530"/>
      <c r="S172" s="530"/>
      <c r="T172" s="530"/>
      <c r="U172" s="530"/>
      <c r="V172" s="530"/>
      <c r="W172" s="530"/>
      <c r="X172" s="530"/>
      <c r="Y172" s="530"/>
      <c r="Z172" s="530"/>
    </row>
    <row r="173">
      <c r="A173" s="534"/>
      <c r="B173" s="535"/>
      <c r="C173" s="534"/>
      <c r="D173" s="536"/>
      <c r="E173" s="534"/>
      <c r="F173" s="530"/>
      <c r="G173" s="530"/>
      <c r="H173" s="530"/>
      <c r="I173" s="530"/>
      <c r="J173" s="530"/>
      <c r="K173" s="530"/>
      <c r="L173" s="530"/>
      <c r="M173" s="530"/>
      <c r="N173" s="530"/>
      <c r="O173" s="530"/>
      <c r="P173" s="530"/>
      <c r="Q173" s="530"/>
      <c r="R173" s="530"/>
      <c r="S173" s="530"/>
      <c r="T173" s="530"/>
      <c r="U173" s="530"/>
      <c r="V173" s="530"/>
      <c r="W173" s="530"/>
      <c r="X173" s="530"/>
      <c r="Y173" s="530"/>
      <c r="Z173" s="530"/>
    </row>
    <row r="174">
      <c r="A174" s="534"/>
      <c r="B174" s="535"/>
      <c r="C174" s="534"/>
      <c r="D174" s="536"/>
      <c r="E174" s="534"/>
      <c r="F174" s="530"/>
      <c r="G174" s="530"/>
      <c r="H174" s="530"/>
      <c r="I174" s="530"/>
      <c r="J174" s="530"/>
      <c r="K174" s="530"/>
      <c r="L174" s="530"/>
      <c r="M174" s="530"/>
      <c r="N174" s="530"/>
      <c r="O174" s="530"/>
      <c r="P174" s="530"/>
      <c r="Q174" s="530"/>
      <c r="R174" s="530"/>
      <c r="S174" s="530"/>
      <c r="T174" s="530"/>
      <c r="U174" s="530"/>
      <c r="V174" s="530"/>
      <c r="W174" s="530"/>
      <c r="X174" s="530"/>
      <c r="Y174" s="530"/>
      <c r="Z174" s="530"/>
    </row>
    <row r="175">
      <c r="A175" s="534"/>
      <c r="B175" s="535"/>
      <c r="C175" s="534"/>
      <c r="D175" s="536"/>
      <c r="E175" s="534"/>
      <c r="F175" s="530"/>
      <c r="G175" s="530"/>
      <c r="H175" s="530"/>
      <c r="I175" s="530"/>
      <c r="J175" s="530"/>
      <c r="K175" s="530"/>
      <c r="L175" s="530"/>
      <c r="M175" s="530"/>
      <c r="N175" s="530"/>
      <c r="O175" s="530"/>
      <c r="P175" s="530"/>
      <c r="Q175" s="530"/>
      <c r="R175" s="530"/>
      <c r="S175" s="530"/>
      <c r="T175" s="530"/>
      <c r="U175" s="530"/>
      <c r="V175" s="530"/>
      <c r="W175" s="530"/>
      <c r="X175" s="530"/>
      <c r="Y175" s="530"/>
      <c r="Z175" s="530"/>
    </row>
    <row r="176">
      <c r="A176" s="534"/>
      <c r="B176" s="535"/>
      <c r="C176" s="534"/>
      <c r="D176" s="536"/>
      <c r="E176" s="534"/>
      <c r="F176" s="530"/>
      <c r="G176" s="530"/>
      <c r="H176" s="530"/>
      <c r="I176" s="530"/>
      <c r="J176" s="530"/>
      <c r="K176" s="530"/>
      <c r="L176" s="530"/>
      <c r="M176" s="530"/>
      <c r="N176" s="530"/>
      <c r="O176" s="530"/>
      <c r="P176" s="530"/>
      <c r="Q176" s="530"/>
      <c r="R176" s="530"/>
      <c r="S176" s="530"/>
      <c r="T176" s="530"/>
      <c r="U176" s="530"/>
      <c r="V176" s="530"/>
      <c r="W176" s="530"/>
      <c r="X176" s="530"/>
      <c r="Y176" s="530"/>
      <c r="Z176" s="530"/>
    </row>
    <row r="177">
      <c r="A177" s="534"/>
      <c r="B177" s="535"/>
      <c r="C177" s="534"/>
      <c r="D177" s="536"/>
      <c r="E177" s="534"/>
      <c r="F177" s="530"/>
      <c r="G177" s="530"/>
      <c r="H177" s="530"/>
      <c r="I177" s="530"/>
      <c r="J177" s="530"/>
      <c r="K177" s="530"/>
      <c r="L177" s="530"/>
      <c r="M177" s="530"/>
      <c r="N177" s="530"/>
      <c r="O177" s="530"/>
      <c r="P177" s="530"/>
      <c r="Q177" s="530"/>
      <c r="R177" s="530"/>
      <c r="S177" s="530"/>
      <c r="T177" s="530"/>
      <c r="U177" s="530"/>
      <c r="V177" s="530"/>
      <c r="W177" s="530"/>
      <c r="X177" s="530"/>
      <c r="Y177" s="530"/>
      <c r="Z177" s="530"/>
    </row>
    <row r="178">
      <c r="A178" s="534"/>
      <c r="B178" s="535"/>
      <c r="C178" s="534"/>
      <c r="D178" s="536"/>
      <c r="E178" s="534"/>
      <c r="F178" s="530"/>
      <c r="G178" s="530"/>
      <c r="H178" s="530"/>
      <c r="I178" s="530"/>
      <c r="J178" s="530"/>
      <c r="K178" s="530"/>
      <c r="L178" s="530"/>
      <c r="M178" s="530"/>
      <c r="N178" s="530"/>
      <c r="O178" s="530"/>
      <c r="P178" s="530"/>
      <c r="Q178" s="530"/>
      <c r="R178" s="530"/>
      <c r="S178" s="530"/>
      <c r="T178" s="530"/>
      <c r="U178" s="530"/>
      <c r="V178" s="530"/>
      <c r="W178" s="530"/>
      <c r="X178" s="530"/>
      <c r="Y178" s="530"/>
      <c r="Z178" s="530"/>
    </row>
    <row r="179">
      <c r="A179" s="534"/>
      <c r="B179" s="535"/>
      <c r="C179" s="534"/>
      <c r="D179" s="536"/>
      <c r="E179" s="534"/>
      <c r="F179" s="530"/>
      <c r="G179" s="530"/>
      <c r="H179" s="530"/>
      <c r="I179" s="530"/>
      <c r="J179" s="530"/>
      <c r="K179" s="530"/>
      <c r="L179" s="530"/>
      <c r="M179" s="530"/>
      <c r="N179" s="530"/>
      <c r="O179" s="530"/>
      <c r="P179" s="530"/>
      <c r="Q179" s="530"/>
      <c r="R179" s="530"/>
      <c r="S179" s="530"/>
      <c r="T179" s="530"/>
      <c r="U179" s="530"/>
      <c r="V179" s="530"/>
      <c r="W179" s="530"/>
      <c r="X179" s="530"/>
      <c r="Y179" s="530"/>
      <c r="Z179" s="530"/>
    </row>
    <row r="180">
      <c r="A180" s="534"/>
      <c r="B180" s="535"/>
      <c r="C180" s="534"/>
      <c r="D180" s="536"/>
      <c r="E180" s="534"/>
      <c r="F180" s="530"/>
      <c r="G180" s="530"/>
      <c r="H180" s="530"/>
      <c r="I180" s="530"/>
      <c r="J180" s="530"/>
      <c r="K180" s="530"/>
      <c r="L180" s="530"/>
      <c r="M180" s="530"/>
      <c r="N180" s="530"/>
      <c r="O180" s="530"/>
      <c r="P180" s="530"/>
      <c r="Q180" s="530"/>
      <c r="R180" s="530"/>
      <c r="S180" s="530"/>
      <c r="T180" s="530"/>
      <c r="U180" s="530"/>
      <c r="V180" s="530"/>
      <c r="W180" s="530"/>
      <c r="X180" s="530"/>
      <c r="Y180" s="530"/>
      <c r="Z180" s="530"/>
    </row>
    <row r="181">
      <c r="A181" s="534"/>
      <c r="B181" s="535"/>
      <c r="C181" s="534"/>
      <c r="D181" s="536"/>
      <c r="E181" s="534"/>
      <c r="F181" s="530"/>
      <c r="G181" s="530"/>
      <c r="H181" s="530"/>
      <c r="I181" s="530"/>
      <c r="J181" s="530"/>
      <c r="K181" s="530"/>
      <c r="L181" s="530"/>
      <c r="M181" s="530"/>
      <c r="N181" s="530"/>
      <c r="O181" s="530"/>
      <c r="P181" s="530"/>
      <c r="Q181" s="530"/>
      <c r="R181" s="530"/>
      <c r="S181" s="530"/>
      <c r="T181" s="530"/>
      <c r="U181" s="530"/>
      <c r="V181" s="530"/>
      <c r="W181" s="530"/>
      <c r="X181" s="530"/>
      <c r="Y181" s="530"/>
      <c r="Z181" s="530"/>
    </row>
    <row r="182">
      <c r="A182" s="534"/>
      <c r="B182" s="535"/>
      <c r="C182" s="534"/>
      <c r="D182" s="536"/>
      <c r="E182" s="534"/>
      <c r="F182" s="530"/>
      <c r="G182" s="530"/>
      <c r="H182" s="530"/>
      <c r="I182" s="530"/>
      <c r="J182" s="530"/>
      <c r="K182" s="530"/>
      <c r="L182" s="530"/>
      <c r="M182" s="530"/>
      <c r="N182" s="530"/>
      <c r="O182" s="530"/>
      <c r="P182" s="530"/>
      <c r="Q182" s="530"/>
      <c r="R182" s="530"/>
      <c r="S182" s="530"/>
      <c r="T182" s="530"/>
      <c r="U182" s="530"/>
      <c r="V182" s="530"/>
      <c r="W182" s="530"/>
      <c r="X182" s="530"/>
      <c r="Y182" s="530"/>
      <c r="Z182" s="530"/>
    </row>
    <row r="183">
      <c r="A183" s="534"/>
      <c r="B183" s="535"/>
      <c r="C183" s="534"/>
      <c r="D183" s="536"/>
      <c r="E183" s="534"/>
      <c r="F183" s="530"/>
      <c r="G183" s="530"/>
      <c r="H183" s="530"/>
      <c r="I183" s="530"/>
      <c r="J183" s="530"/>
      <c r="K183" s="530"/>
      <c r="L183" s="530"/>
      <c r="M183" s="530"/>
      <c r="N183" s="530"/>
      <c r="O183" s="530"/>
      <c r="P183" s="530"/>
      <c r="Q183" s="530"/>
      <c r="R183" s="530"/>
      <c r="S183" s="530"/>
      <c r="T183" s="530"/>
      <c r="U183" s="530"/>
      <c r="V183" s="530"/>
      <c r="W183" s="530"/>
      <c r="X183" s="530"/>
      <c r="Y183" s="530"/>
      <c r="Z183" s="530"/>
    </row>
    <row r="184">
      <c r="A184" s="534"/>
      <c r="B184" s="535"/>
      <c r="C184" s="534"/>
      <c r="D184" s="536"/>
      <c r="E184" s="534"/>
      <c r="F184" s="530"/>
      <c r="G184" s="530"/>
      <c r="H184" s="530"/>
      <c r="I184" s="530"/>
      <c r="J184" s="530"/>
      <c r="K184" s="530"/>
      <c r="L184" s="530"/>
      <c r="M184" s="530"/>
      <c r="N184" s="530"/>
      <c r="O184" s="530"/>
      <c r="P184" s="530"/>
      <c r="Q184" s="530"/>
      <c r="R184" s="530"/>
      <c r="S184" s="530"/>
      <c r="T184" s="530"/>
      <c r="U184" s="530"/>
      <c r="V184" s="530"/>
      <c r="W184" s="530"/>
      <c r="X184" s="530"/>
      <c r="Y184" s="530"/>
      <c r="Z184" s="530"/>
    </row>
    <row r="185">
      <c r="A185" s="534"/>
      <c r="B185" s="535"/>
      <c r="C185" s="534"/>
      <c r="D185" s="536"/>
      <c r="E185" s="534"/>
      <c r="F185" s="530"/>
      <c r="G185" s="530"/>
      <c r="H185" s="530"/>
      <c r="I185" s="530"/>
      <c r="J185" s="530"/>
      <c r="K185" s="530"/>
      <c r="L185" s="530"/>
      <c r="M185" s="530"/>
      <c r="N185" s="530"/>
      <c r="O185" s="530"/>
      <c r="P185" s="530"/>
      <c r="Q185" s="530"/>
      <c r="R185" s="530"/>
      <c r="S185" s="530"/>
      <c r="T185" s="530"/>
      <c r="U185" s="530"/>
      <c r="V185" s="530"/>
      <c r="W185" s="530"/>
      <c r="X185" s="530"/>
      <c r="Y185" s="530"/>
      <c r="Z185" s="530"/>
    </row>
    <row r="186">
      <c r="A186" s="534"/>
      <c r="B186" s="535"/>
      <c r="C186" s="534"/>
      <c r="D186" s="536"/>
      <c r="E186" s="534"/>
      <c r="F186" s="530"/>
      <c r="G186" s="530"/>
      <c r="H186" s="530"/>
      <c r="I186" s="530"/>
      <c r="J186" s="530"/>
      <c r="K186" s="530"/>
      <c r="L186" s="530"/>
      <c r="M186" s="530"/>
      <c r="N186" s="530"/>
      <c r="O186" s="530"/>
      <c r="P186" s="530"/>
      <c r="Q186" s="530"/>
      <c r="R186" s="530"/>
      <c r="S186" s="530"/>
      <c r="T186" s="530"/>
      <c r="U186" s="530"/>
      <c r="V186" s="530"/>
      <c r="W186" s="530"/>
      <c r="X186" s="530"/>
      <c r="Y186" s="530"/>
      <c r="Z186" s="530"/>
    </row>
    <row r="187">
      <c r="A187" s="534"/>
      <c r="B187" s="535"/>
      <c r="C187" s="534"/>
      <c r="D187" s="536"/>
      <c r="E187" s="534"/>
      <c r="F187" s="530"/>
      <c r="G187" s="530"/>
      <c r="H187" s="530"/>
      <c r="I187" s="530"/>
      <c r="J187" s="530"/>
      <c r="K187" s="530"/>
      <c r="L187" s="530"/>
      <c r="M187" s="530"/>
      <c r="N187" s="530"/>
      <c r="O187" s="530"/>
      <c r="P187" s="530"/>
      <c r="Q187" s="530"/>
      <c r="R187" s="530"/>
      <c r="S187" s="530"/>
      <c r="T187" s="530"/>
      <c r="U187" s="530"/>
      <c r="V187" s="530"/>
      <c r="W187" s="530"/>
      <c r="X187" s="530"/>
      <c r="Y187" s="530"/>
      <c r="Z187" s="530"/>
    </row>
    <row r="188">
      <c r="A188" s="534"/>
      <c r="B188" s="535"/>
      <c r="C188" s="534"/>
      <c r="D188" s="536"/>
      <c r="E188" s="534"/>
      <c r="F188" s="530"/>
      <c r="G188" s="530"/>
      <c r="H188" s="530"/>
      <c r="I188" s="530"/>
      <c r="J188" s="530"/>
      <c r="K188" s="530"/>
      <c r="L188" s="530"/>
      <c r="M188" s="530"/>
      <c r="N188" s="530"/>
      <c r="O188" s="530"/>
      <c r="P188" s="530"/>
      <c r="Q188" s="530"/>
      <c r="R188" s="530"/>
      <c r="S188" s="530"/>
      <c r="T188" s="530"/>
      <c r="U188" s="530"/>
      <c r="V188" s="530"/>
      <c r="W188" s="530"/>
      <c r="X188" s="530"/>
      <c r="Y188" s="530"/>
      <c r="Z188" s="530"/>
    </row>
    <row r="189">
      <c r="A189" s="534"/>
      <c r="B189" s="535"/>
      <c r="C189" s="534"/>
      <c r="D189" s="536"/>
      <c r="E189" s="534"/>
      <c r="F189" s="530"/>
      <c r="G189" s="530"/>
      <c r="H189" s="530"/>
      <c r="I189" s="530"/>
      <c r="J189" s="530"/>
      <c r="K189" s="530"/>
      <c r="L189" s="530"/>
      <c r="M189" s="530"/>
      <c r="N189" s="530"/>
      <c r="O189" s="530"/>
      <c r="P189" s="530"/>
      <c r="Q189" s="530"/>
      <c r="R189" s="530"/>
      <c r="S189" s="530"/>
      <c r="T189" s="530"/>
      <c r="U189" s="530"/>
      <c r="V189" s="530"/>
      <c r="W189" s="530"/>
      <c r="X189" s="530"/>
      <c r="Y189" s="530"/>
      <c r="Z189" s="530"/>
    </row>
    <row r="190">
      <c r="A190" s="534"/>
      <c r="B190" s="535"/>
      <c r="C190" s="534"/>
      <c r="D190" s="536"/>
      <c r="E190" s="534"/>
      <c r="F190" s="530"/>
      <c r="G190" s="530"/>
      <c r="H190" s="530"/>
      <c r="I190" s="530"/>
      <c r="J190" s="530"/>
      <c r="K190" s="530"/>
      <c r="L190" s="530"/>
      <c r="M190" s="530"/>
      <c r="N190" s="530"/>
      <c r="O190" s="530"/>
      <c r="P190" s="530"/>
      <c r="Q190" s="530"/>
      <c r="R190" s="530"/>
      <c r="S190" s="530"/>
      <c r="T190" s="530"/>
      <c r="U190" s="530"/>
      <c r="V190" s="530"/>
      <c r="W190" s="530"/>
      <c r="X190" s="530"/>
      <c r="Y190" s="530"/>
      <c r="Z190" s="530"/>
    </row>
    <row r="191">
      <c r="A191" s="534"/>
      <c r="B191" s="535"/>
      <c r="C191" s="534"/>
      <c r="D191" s="536"/>
      <c r="E191" s="534"/>
      <c r="F191" s="530"/>
      <c r="G191" s="530"/>
      <c r="H191" s="530"/>
      <c r="I191" s="530"/>
      <c r="J191" s="530"/>
      <c r="K191" s="530"/>
      <c r="L191" s="530"/>
      <c r="M191" s="530"/>
      <c r="N191" s="530"/>
      <c r="O191" s="530"/>
      <c r="P191" s="530"/>
      <c r="Q191" s="530"/>
      <c r="R191" s="530"/>
      <c r="S191" s="530"/>
      <c r="T191" s="530"/>
      <c r="U191" s="530"/>
      <c r="V191" s="530"/>
      <c r="W191" s="530"/>
      <c r="X191" s="530"/>
      <c r="Y191" s="530"/>
      <c r="Z191" s="530"/>
    </row>
    <row r="192">
      <c r="A192" s="534"/>
      <c r="B192" s="535"/>
      <c r="C192" s="534"/>
      <c r="D192" s="536"/>
      <c r="E192" s="534"/>
      <c r="F192" s="530"/>
      <c r="G192" s="530"/>
      <c r="H192" s="530"/>
      <c r="I192" s="530"/>
      <c r="J192" s="530"/>
      <c r="K192" s="530"/>
      <c r="L192" s="530"/>
      <c r="M192" s="530"/>
      <c r="N192" s="530"/>
      <c r="O192" s="530"/>
      <c r="P192" s="530"/>
      <c r="Q192" s="530"/>
      <c r="R192" s="530"/>
      <c r="S192" s="530"/>
      <c r="T192" s="530"/>
      <c r="U192" s="530"/>
      <c r="V192" s="530"/>
      <c r="W192" s="530"/>
      <c r="X192" s="530"/>
      <c r="Y192" s="530"/>
      <c r="Z192" s="530"/>
    </row>
    <row r="193">
      <c r="A193" s="534"/>
      <c r="B193" s="535"/>
      <c r="C193" s="534"/>
      <c r="D193" s="536"/>
      <c r="E193" s="534"/>
      <c r="F193" s="530"/>
      <c r="G193" s="530"/>
      <c r="H193" s="530"/>
      <c r="I193" s="530"/>
      <c r="J193" s="530"/>
      <c r="K193" s="530"/>
      <c r="L193" s="530"/>
      <c r="M193" s="530"/>
      <c r="N193" s="530"/>
      <c r="O193" s="530"/>
      <c r="P193" s="530"/>
      <c r="Q193" s="530"/>
      <c r="R193" s="530"/>
      <c r="S193" s="530"/>
      <c r="T193" s="530"/>
      <c r="U193" s="530"/>
      <c r="V193" s="530"/>
      <c r="W193" s="530"/>
      <c r="X193" s="530"/>
      <c r="Y193" s="530"/>
      <c r="Z193" s="530"/>
    </row>
    <row r="194">
      <c r="A194" s="534"/>
      <c r="B194" s="535"/>
      <c r="C194" s="534"/>
      <c r="D194" s="536"/>
      <c r="E194" s="534"/>
      <c r="F194" s="530"/>
      <c r="G194" s="530"/>
      <c r="H194" s="530"/>
      <c r="I194" s="530"/>
      <c r="J194" s="530"/>
      <c r="K194" s="530"/>
      <c r="L194" s="530"/>
      <c r="M194" s="530"/>
      <c r="N194" s="530"/>
      <c r="O194" s="530"/>
      <c r="P194" s="530"/>
      <c r="Q194" s="530"/>
      <c r="R194" s="530"/>
      <c r="S194" s="530"/>
      <c r="T194" s="530"/>
      <c r="U194" s="530"/>
      <c r="V194" s="530"/>
      <c r="W194" s="530"/>
      <c r="X194" s="530"/>
      <c r="Y194" s="530"/>
      <c r="Z194" s="530"/>
    </row>
    <row r="195">
      <c r="A195" s="534"/>
      <c r="B195" s="535"/>
      <c r="C195" s="534"/>
      <c r="D195" s="536"/>
      <c r="E195" s="534"/>
      <c r="F195" s="530"/>
      <c r="G195" s="530"/>
      <c r="H195" s="530"/>
      <c r="I195" s="530"/>
      <c r="J195" s="530"/>
      <c r="K195" s="530"/>
      <c r="L195" s="530"/>
      <c r="M195" s="530"/>
      <c r="N195" s="530"/>
      <c r="O195" s="530"/>
      <c r="P195" s="530"/>
      <c r="Q195" s="530"/>
      <c r="R195" s="530"/>
      <c r="S195" s="530"/>
      <c r="T195" s="530"/>
      <c r="U195" s="530"/>
      <c r="V195" s="530"/>
      <c r="W195" s="530"/>
      <c r="X195" s="530"/>
      <c r="Y195" s="530"/>
      <c r="Z195" s="530"/>
    </row>
    <row r="196">
      <c r="A196" s="534"/>
      <c r="B196" s="535"/>
      <c r="C196" s="534"/>
      <c r="D196" s="536"/>
      <c r="E196" s="534"/>
      <c r="F196" s="530"/>
      <c r="G196" s="530"/>
      <c r="H196" s="530"/>
      <c r="I196" s="530"/>
      <c r="J196" s="530"/>
      <c r="K196" s="530"/>
      <c r="L196" s="530"/>
      <c r="M196" s="530"/>
      <c r="N196" s="530"/>
      <c r="O196" s="530"/>
      <c r="P196" s="530"/>
      <c r="Q196" s="530"/>
      <c r="R196" s="530"/>
      <c r="S196" s="530"/>
      <c r="T196" s="530"/>
      <c r="U196" s="530"/>
      <c r="V196" s="530"/>
      <c r="W196" s="530"/>
      <c r="X196" s="530"/>
      <c r="Y196" s="530"/>
      <c r="Z196" s="530"/>
    </row>
    <row r="197">
      <c r="A197" s="534"/>
      <c r="B197" s="535"/>
      <c r="C197" s="534"/>
      <c r="D197" s="536"/>
      <c r="E197" s="534"/>
      <c r="F197" s="530"/>
      <c r="G197" s="530"/>
      <c r="H197" s="530"/>
      <c r="I197" s="530"/>
      <c r="J197" s="530"/>
      <c r="K197" s="530"/>
      <c r="L197" s="530"/>
      <c r="M197" s="530"/>
      <c r="N197" s="530"/>
      <c r="O197" s="530"/>
      <c r="P197" s="530"/>
      <c r="Q197" s="530"/>
      <c r="R197" s="530"/>
      <c r="S197" s="530"/>
      <c r="T197" s="530"/>
      <c r="U197" s="530"/>
      <c r="V197" s="530"/>
      <c r="W197" s="530"/>
      <c r="X197" s="530"/>
      <c r="Y197" s="530"/>
      <c r="Z197" s="530"/>
    </row>
    <row r="198">
      <c r="A198" s="534"/>
      <c r="B198" s="535"/>
      <c r="C198" s="534"/>
      <c r="D198" s="536"/>
      <c r="E198" s="534"/>
      <c r="F198" s="530"/>
      <c r="G198" s="530"/>
      <c r="H198" s="530"/>
      <c r="I198" s="530"/>
      <c r="J198" s="530"/>
      <c r="K198" s="530"/>
      <c r="L198" s="530"/>
      <c r="M198" s="530"/>
      <c r="N198" s="530"/>
      <c r="O198" s="530"/>
      <c r="P198" s="530"/>
      <c r="Q198" s="530"/>
      <c r="R198" s="530"/>
      <c r="S198" s="530"/>
      <c r="T198" s="530"/>
      <c r="U198" s="530"/>
      <c r="V198" s="530"/>
      <c r="W198" s="530"/>
      <c r="X198" s="530"/>
      <c r="Y198" s="530"/>
      <c r="Z198" s="530"/>
    </row>
    <row r="199">
      <c r="A199" s="534"/>
      <c r="B199" s="535"/>
      <c r="C199" s="534"/>
      <c r="D199" s="536"/>
      <c r="E199" s="534"/>
      <c r="F199" s="530"/>
      <c r="G199" s="530"/>
      <c r="H199" s="530"/>
      <c r="I199" s="530"/>
      <c r="J199" s="530"/>
      <c r="K199" s="530"/>
      <c r="L199" s="530"/>
      <c r="M199" s="530"/>
      <c r="N199" s="530"/>
      <c r="O199" s="530"/>
      <c r="P199" s="530"/>
      <c r="Q199" s="530"/>
      <c r="R199" s="530"/>
      <c r="S199" s="530"/>
      <c r="T199" s="530"/>
      <c r="U199" s="530"/>
      <c r="V199" s="530"/>
      <c r="W199" s="530"/>
      <c r="X199" s="530"/>
      <c r="Y199" s="530"/>
      <c r="Z199" s="530"/>
    </row>
    <row r="200">
      <c r="A200" s="534"/>
      <c r="B200" s="535"/>
      <c r="C200" s="534"/>
      <c r="D200" s="536"/>
      <c r="E200" s="534"/>
      <c r="F200" s="530"/>
      <c r="G200" s="530"/>
      <c r="H200" s="530"/>
      <c r="I200" s="530"/>
      <c r="J200" s="530"/>
      <c r="K200" s="530"/>
      <c r="L200" s="530"/>
      <c r="M200" s="530"/>
      <c r="N200" s="530"/>
      <c r="O200" s="530"/>
      <c r="P200" s="530"/>
      <c r="Q200" s="530"/>
      <c r="R200" s="530"/>
      <c r="S200" s="530"/>
      <c r="T200" s="530"/>
      <c r="U200" s="530"/>
      <c r="V200" s="530"/>
      <c r="W200" s="530"/>
      <c r="X200" s="530"/>
      <c r="Y200" s="530"/>
      <c r="Z200" s="530"/>
    </row>
    <row r="201">
      <c r="A201" s="534"/>
      <c r="B201" s="535"/>
      <c r="C201" s="534"/>
      <c r="D201" s="536"/>
      <c r="E201" s="534"/>
      <c r="F201" s="530"/>
      <c r="G201" s="530"/>
      <c r="H201" s="530"/>
      <c r="I201" s="530"/>
      <c r="J201" s="530"/>
      <c r="K201" s="530"/>
      <c r="L201" s="530"/>
      <c r="M201" s="530"/>
      <c r="N201" s="530"/>
      <c r="O201" s="530"/>
      <c r="P201" s="530"/>
      <c r="Q201" s="530"/>
      <c r="R201" s="530"/>
      <c r="S201" s="530"/>
      <c r="T201" s="530"/>
      <c r="U201" s="530"/>
      <c r="V201" s="530"/>
      <c r="W201" s="530"/>
      <c r="X201" s="530"/>
      <c r="Y201" s="530"/>
      <c r="Z201" s="530"/>
    </row>
    <row r="202">
      <c r="A202" s="534"/>
      <c r="B202" s="535"/>
      <c r="C202" s="534"/>
      <c r="D202" s="536"/>
      <c r="E202" s="534"/>
      <c r="F202" s="530"/>
      <c r="G202" s="530"/>
      <c r="H202" s="530"/>
      <c r="I202" s="530"/>
      <c r="J202" s="530"/>
      <c r="K202" s="530"/>
      <c r="L202" s="530"/>
      <c r="M202" s="530"/>
      <c r="N202" s="530"/>
      <c r="O202" s="530"/>
      <c r="P202" s="530"/>
      <c r="Q202" s="530"/>
      <c r="R202" s="530"/>
      <c r="S202" s="530"/>
      <c r="T202" s="530"/>
      <c r="U202" s="530"/>
      <c r="V202" s="530"/>
      <c r="W202" s="530"/>
      <c r="X202" s="530"/>
      <c r="Y202" s="530"/>
      <c r="Z202" s="530"/>
    </row>
    <row r="203">
      <c r="A203" s="534"/>
      <c r="B203" s="535"/>
      <c r="C203" s="534"/>
      <c r="D203" s="536"/>
      <c r="E203" s="534"/>
      <c r="F203" s="530"/>
      <c r="G203" s="530"/>
      <c r="H203" s="530"/>
      <c r="I203" s="530"/>
      <c r="J203" s="530"/>
      <c r="K203" s="530"/>
      <c r="L203" s="530"/>
      <c r="M203" s="530"/>
      <c r="N203" s="530"/>
      <c r="O203" s="530"/>
      <c r="P203" s="530"/>
      <c r="Q203" s="530"/>
      <c r="R203" s="530"/>
      <c r="S203" s="530"/>
      <c r="T203" s="530"/>
      <c r="U203" s="530"/>
      <c r="V203" s="530"/>
      <c r="W203" s="530"/>
      <c r="X203" s="530"/>
      <c r="Y203" s="530"/>
      <c r="Z203" s="530"/>
    </row>
    <row r="204">
      <c r="A204" s="534"/>
      <c r="B204" s="535"/>
      <c r="C204" s="534"/>
      <c r="D204" s="536"/>
      <c r="E204" s="534"/>
      <c r="F204" s="530"/>
      <c r="G204" s="530"/>
      <c r="H204" s="530"/>
      <c r="I204" s="530"/>
      <c r="J204" s="530"/>
      <c r="K204" s="530"/>
      <c r="L204" s="530"/>
      <c r="M204" s="530"/>
      <c r="N204" s="530"/>
      <c r="O204" s="530"/>
      <c r="P204" s="530"/>
      <c r="Q204" s="530"/>
      <c r="R204" s="530"/>
      <c r="S204" s="530"/>
      <c r="T204" s="530"/>
      <c r="U204" s="530"/>
      <c r="V204" s="530"/>
      <c r="W204" s="530"/>
      <c r="X204" s="530"/>
      <c r="Y204" s="530"/>
      <c r="Z204" s="530"/>
    </row>
    <row r="205">
      <c r="A205" s="534"/>
      <c r="B205" s="535"/>
      <c r="C205" s="534"/>
      <c r="D205" s="536"/>
      <c r="E205" s="534"/>
      <c r="F205" s="530"/>
      <c r="G205" s="530"/>
      <c r="H205" s="530"/>
      <c r="I205" s="530"/>
      <c r="J205" s="530"/>
      <c r="K205" s="530"/>
      <c r="L205" s="530"/>
      <c r="M205" s="530"/>
      <c r="N205" s="530"/>
      <c r="O205" s="530"/>
      <c r="P205" s="530"/>
      <c r="Q205" s="530"/>
      <c r="R205" s="530"/>
      <c r="S205" s="530"/>
      <c r="T205" s="530"/>
      <c r="U205" s="530"/>
      <c r="V205" s="530"/>
      <c r="W205" s="530"/>
      <c r="X205" s="530"/>
      <c r="Y205" s="530"/>
      <c r="Z205" s="530"/>
    </row>
    <row r="206">
      <c r="A206" s="534"/>
      <c r="B206" s="535"/>
      <c r="C206" s="534"/>
      <c r="D206" s="536"/>
      <c r="E206" s="534"/>
      <c r="F206" s="530"/>
      <c r="G206" s="530"/>
      <c r="H206" s="530"/>
      <c r="I206" s="530"/>
      <c r="J206" s="530"/>
      <c r="K206" s="530"/>
      <c r="L206" s="530"/>
      <c r="M206" s="530"/>
      <c r="N206" s="530"/>
      <c r="O206" s="530"/>
      <c r="P206" s="530"/>
      <c r="Q206" s="530"/>
      <c r="R206" s="530"/>
      <c r="S206" s="530"/>
      <c r="T206" s="530"/>
      <c r="U206" s="530"/>
      <c r="V206" s="530"/>
      <c r="W206" s="530"/>
      <c r="X206" s="530"/>
      <c r="Y206" s="530"/>
      <c r="Z206" s="530"/>
    </row>
    <row r="207">
      <c r="A207" s="534"/>
      <c r="B207" s="535"/>
      <c r="C207" s="534"/>
      <c r="D207" s="536"/>
      <c r="E207" s="534"/>
      <c r="F207" s="530"/>
      <c r="G207" s="530"/>
      <c r="H207" s="530"/>
      <c r="I207" s="530"/>
      <c r="J207" s="530"/>
      <c r="K207" s="530"/>
      <c r="L207" s="530"/>
      <c r="M207" s="530"/>
      <c r="N207" s="530"/>
      <c r="O207" s="530"/>
      <c r="P207" s="530"/>
      <c r="Q207" s="530"/>
      <c r="R207" s="530"/>
      <c r="S207" s="530"/>
      <c r="T207" s="530"/>
      <c r="U207" s="530"/>
      <c r="V207" s="530"/>
      <c r="W207" s="530"/>
      <c r="X207" s="530"/>
      <c r="Y207" s="530"/>
      <c r="Z207" s="530"/>
    </row>
    <row r="208">
      <c r="A208" s="534"/>
      <c r="B208" s="535"/>
      <c r="C208" s="534"/>
      <c r="D208" s="536"/>
      <c r="E208" s="534"/>
      <c r="F208" s="530"/>
      <c r="G208" s="530"/>
      <c r="H208" s="530"/>
      <c r="I208" s="530"/>
      <c r="J208" s="530"/>
      <c r="K208" s="530"/>
      <c r="L208" s="530"/>
      <c r="M208" s="530"/>
      <c r="N208" s="530"/>
      <c r="O208" s="530"/>
      <c r="P208" s="530"/>
      <c r="Q208" s="530"/>
      <c r="R208" s="530"/>
      <c r="S208" s="530"/>
      <c r="T208" s="530"/>
      <c r="U208" s="530"/>
      <c r="V208" s="530"/>
      <c r="W208" s="530"/>
      <c r="X208" s="530"/>
      <c r="Y208" s="530"/>
      <c r="Z208" s="530"/>
    </row>
    <row r="209">
      <c r="A209" s="534"/>
      <c r="B209" s="535"/>
      <c r="C209" s="534"/>
      <c r="D209" s="536"/>
      <c r="E209" s="534"/>
      <c r="F209" s="530"/>
      <c r="G209" s="530"/>
      <c r="H209" s="530"/>
      <c r="I209" s="530"/>
      <c r="J209" s="530"/>
      <c r="K209" s="530"/>
      <c r="L209" s="530"/>
      <c r="M209" s="530"/>
      <c r="N209" s="530"/>
      <c r="O209" s="530"/>
      <c r="P209" s="530"/>
      <c r="Q209" s="530"/>
      <c r="R209" s="530"/>
      <c r="S209" s="530"/>
      <c r="T209" s="530"/>
      <c r="U209" s="530"/>
      <c r="V209" s="530"/>
      <c r="W209" s="530"/>
      <c r="X209" s="530"/>
      <c r="Y209" s="530"/>
      <c r="Z209" s="530"/>
    </row>
    <row r="210">
      <c r="A210" s="534"/>
      <c r="B210" s="535"/>
      <c r="C210" s="534"/>
      <c r="D210" s="536"/>
      <c r="E210" s="534"/>
      <c r="F210" s="530"/>
      <c r="G210" s="530"/>
      <c r="H210" s="530"/>
      <c r="I210" s="530"/>
      <c r="J210" s="530"/>
      <c r="K210" s="530"/>
      <c r="L210" s="530"/>
      <c r="M210" s="530"/>
      <c r="N210" s="530"/>
      <c r="O210" s="530"/>
      <c r="P210" s="530"/>
      <c r="Q210" s="530"/>
      <c r="R210" s="530"/>
      <c r="S210" s="530"/>
      <c r="T210" s="530"/>
      <c r="U210" s="530"/>
      <c r="V210" s="530"/>
      <c r="W210" s="530"/>
      <c r="X210" s="530"/>
      <c r="Y210" s="530"/>
      <c r="Z210" s="530"/>
    </row>
    <row r="211">
      <c r="A211" s="534"/>
      <c r="B211" s="535"/>
      <c r="C211" s="534"/>
      <c r="D211" s="536"/>
      <c r="E211" s="534"/>
      <c r="F211" s="530"/>
      <c r="G211" s="530"/>
      <c r="H211" s="530"/>
      <c r="I211" s="530"/>
      <c r="J211" s="530"/>
      <c r="K211" s="530"/>
      <c r="L211" s="530"/>
      <c r="M211" s="530"/>
      <c r="N211" s="530"/>
      <c r="O211" s="530"/>
      <c r="P211" s="530"/>
      <c r="Q211" s="530"/>
      <c r="R211" s="530"/>
      <c r="S211" s="530"/>
      <c r="T211" s="530"/>
      <c r="U211" s="530"/>
      <c r="V211" s="530"/>
      <c r="W211" s="530"/>
      <c r="X211" s="530"/>
      <c r="Y211" s="530"/>
      <c r="Z211" s="530"/>
    </row>
    <row r="212">
      <c r="A212" s="534"/>
      <c r="B212" s="535"/>
      <c r="C212" s="534"/>
      <c r="D212" s="536"/>
      <c r="E212" s="534"/>
      <c r="F212" s="530"/>
      <c r="G212" s="530"/>
      <c r="H212" s="530"/>
      <c r="I212" s="530"/>
      <c r="J212" s="530"/>
      <c r="K212" s="530"/>
      <c r="L212" s="530"/>
      <c r="M212" s="530"/>
      <c r="N212" s="530"/>
      <c r="O212" s="530"/>
      <c r="P212" s="530"/>
      <c r="Q212" s="530"/>
      <c r="R212" s="530"/>
      <c r="S212" s="530"/>
      <c r="T212" s="530"/>
      <c r="U212" s="530"/>
      <c r="V212" s="530"/>
      <c r="W212" s="530"/>
      <c r="X212" s="530"/>
      <c r="Y212" s="530"/>
      <c r="Z212" s="530"/>
    </row>
    <row r="213">
      <c r="A213" s="534"/>
      <c r="B213" s="535"/>
      <c r="C213" s="534"/>
      <c r="D213" s="536"/>
      <c r="E213" s="534"/>
      <c r="F213" s="530"/>
      <c r="G213" s="530"/>
      <c r="H213" s="530"/>
      <c r="I213" s="530"/>
      <c r="J213" s="530"/>
      <c r="K213" s="530"/>
      <c r="L213" s="530"/>
      <c r="M213" s="530"/>
      <c r="N213" s="530"/>
      <c r="O213" s="530"/>
      <c r="P213" s="530"/>
      <c r="Q213" s="530"/>
      <c r="R213" s="530"/>
      <c r="S213" s="530"/>
      <c r="T213" s="530"/>
      <c r="U213" s="530"/>
      <c r="V213" s="530"/>
      <c r="W213" s="530"/>
      <c r="X213" s="530"/>
      <c r="Y213" s="530"/>
      <c r="Z213" s="530"/>
    </row>
    <row r="214">
      <c r="A214" s="534"/>
      <c r="B214" s="535"/>
      <c r="C214" s="534"/>
      <c r="D214" s="536"/>
      <c r="E214" s="534"/>
      <c r="F214" s="530"/>
      <c r="G214" s="530"/>
      <c r="H214" s="530"/>
      <c r="I214" s="530"/>
      <c r="J214" s="530"/>
      <c r="K214" s="530"/>
      <c r="L214" s="530"/>
      <c r="M214" s="530"/>
      <c r="N214" s="530"/>
      <c r="O214" s="530"/>
      <c r="P214" s="530"/>
      <c r="Q214" s="530"/>
      <c r="R214" s="530"/>
      <c r="S214" s="530"/>
      <c r="T214" s="530"/>
      <c r="U214" s="530"/>
      <c r="V214" s="530"/>
      <c r="W214" s="530"/>
      <c r="X214" s="530"/>
      <c r="Y214" s="530"/>
      <c r="Z214" s="530"/>
    </row>
    <row r="215">
      <c r="A215" s="534"/>
      <c r="B215" s="535"/>
      <c r="C215" s="534"/>
      <c r="D215" s="536"/>
      <c r="E215" s="534"/>
      <c r="F215" s="530"/>
      <c r="G215" s="530"/>
      <c r="H215" s="530"/>
      <c r="I215" s="530"/>
      <c r="J215" s="530"/>
      <c r="K215" s="530"/>
      <c r="L215" s="530"/>
      <c r="M215" s="530"/>
      <c r="N215" s="530"/>
      <c r="O215" s="530"/>
      <c r="P215" s="530"/>
      <c r="Q215" s="530"/>
      <c r="R215" s="530"/>
      <c r="S215" s="530"/>
      <c r="T215" s="530"/>
      <c r="U215" s="530"/>
      <c r="V215" s="530"/>
      <c r="W215" s="530"/>
      <c r="X215" s="530"/>
      <c r="Y215" s="530"/>
      <c r="Z215" s="530"/>
    </row>
    <row r="216">
      <c r="A216" s="534"/>
      <c r="B216" s="535"/>
      <c r="C216" s="534"/>
      <c r="D216" s="536"/>
      <c r="E216" s="534"/>
      <c r="F216" s="530"/>
      <c r="G216" s="530"/>
      <c r="H216" s="530"/>
      <c r="I216" s="530"/>
      <c r="J216" s="530"/>
      <c r="K216" s="530"/>
      <c r="L216" s="530"/>
      <c r="M216" s="530"/>
      <c r="N216" s="530"/>
      <c r="O216" s="530"/>
      <c r="P216" s="530"/>
      <c r="Q216" s="530"/>
      <c r="R216" s="530"/>
      <c r="S216" s="530"/>
      <c r="T216" s="530"/>
      <c r="U216" s="530"/>
      <c r="V216" s="530"/>
      <c r="W216" s="530"/>
      <c r="X216" s="530"/>
      <c r="Y216" s="530"/>
      <c r="Z216" s="530"/>
    </row>
    <row r="217">
      <c r="A217" s="534"/>
      <c r="B217" s="535"/>
      <c r="C217" s="534"/>
      <c r="D217" s="536"/>
      <c r="E217" s="534"/>
      <c r="F217" s="530"/>
      <c r="G217" s="530"/>
      <c r="H217" s="530"/>
      <c r="I217" s="530"/>
      <c r="J217" s="530"/>
      <c r="K217" s="530"/>
      <c r="L217" s="530"/>
      <c r="M217" s="530"/>
      <c r="N217" s="530"/>
      <c r="O217" s="530"/>
      <c r="P217" s="530"/>
      <c r="Q217" s="530"/>
      <c r="R217" s="530"/>
      <c r="S217" s="530"/>
      <c r="T217" s="530"/>
      <c r="U217" s="530"/>
      <c r="V217" s="530"/>
      <c r="W217" s="530"/>
      <c r="X217" s="530"/>
      <c r="Y217" s="530"/>
      <c r="Z217" s="530"/>
    </row>
    <row r="218">
      <c r="A218" s="534"/>
      <c r="B218" s="535"/>
      <c r="C218" s="534"/>
      <c r="D218" s="536"/>
      <c r="E218" s="534"/>
      <c r="F218" s="530"/>
      <c r="G218" s="530"/>
      <c r="H218" s="530"/>
      <c r="I218" s="530"/>
      <c r="J218" s="530"/>
      <c r="K218" s="530"/>
      <c r="L218" s="530"/>
      <c r="M218" s="530"/>
      <c r="N218" s="530"/>
      <c r="O218" s="530"/>
      <c r="P218" s="530"/>
      <c r="Q218" s="530"/>
      <c r="R218" s="530"/>
      <c r="S218" s="530"/>
      <c r="T218" s="530"/>
      <c r="U218" s="530"/>
      <c r="V218" s="530"/>
      <c r="W218" s="530"/>
      <c r="X218" s="530"/>
      <c r="Y218" s="530"/>
      <c r="Z218" s="530"/>
    </row>
    <row r="219">
      <c r="A219" s="534"/>
      <c r="B219" s="535"/>
      <c r="C219" s="534"/>
      <c r="D219" s="536"/>
      <c r="E219" s="534"/>
      <c r="F219" s="530"/>
      <c r="G219" s="530"/>
      <c r="H219" s="530"/>
      <c r="I219" s="530"/>
      <c r="J219" s="530"/>
      <c r="K219" s="530"/>
      <c r="L219" s="530"/>
      <c r="M219" s="530"/>
      <c r="N219" s="530"/>
      <c r="O219" s="530"/>
      <c r="P219" s="530"/>
      <c r="Q219" s="530"/>
      <c r="R219" s="530"/>
      <c r="S219" s="530"/>
      <c r="T219" s="530"/>
      <c r="U219" s="530"/>
      <c r="V219" s="530"/>
      <c r="W219" s="530"/>
      <c r="X219" s="530"/>
      <c r="Y219" s="530"/>
      <c r="Z219" s="530"/>
    </row>
    <row r="220">
      <c r="A220" s="534"/>
      <c r="B220" s="535"/>
      <c r="C220" s="534"/>
      <c r="D220" s="536"/>
      <c r="E220" s="534"/>
      <c r="F220" s="530"/>
      <c r="G220" s="530"/>
      <c r="H220" s="530"/>
      <c r="I220" s="530"/>
      <c r="J220" s="530"/>
      <c r="K220" s="530"/>
      <c r="L220" s="530"/>
      <c r="M220" s="530"/>
      <c r="N220" s="530"/>
      <c r="O220" s="530"/>
      <c r="P220" s="530"/>
      <c r="Q220" s="530"/>
      <c r="R220" s="530"/>
      <c r="S220" s="530"/>
      <c r="T220" s="530"/>
      <c r="U220" s="530"/>
      <c r="V220" s="530"/>
      <c r="W220" s="530"/>
      <c r="X220" s="530"/>
      <c r="Y220" s="530"/>
      <c r="Z220" s="530"/>
    </row>
    <row r="221">
      <c r="A221" s="534"/>
      <c r="B221" s="535"/>
      <c r="C221" s="534"/>
      <c r="D221" s="536"/>
      <c r="E221" s="534"/>
      <c r="F221" s="530"/>
      <c r="G221" s="530"/>
      <c r="H221" s="530"/>
      <c r="I221" s="530"/>
      <c r="J221" s="530"/>
      <c r="K221" s="530"/>
      <c r="L221" s="530"/>
      <c r="M221" s="530"/>
      <c r="N221" s="530"/>
      <c r="O221" s="530"/>
      <c r="P221" s="530"/>
      <c r="Q221" s="530"/>
      <c r="R221" s="530"/>
      <c r="S221" s="530"/>
      <c r="T221" s="530"/>
      <c r="U221" s="530"/>
      <c r="V221" s="530"/>
      <c r="W221" s="530"/>
      <c r="X221" s="530"/>
      <c r="Y221" s="530"/>
      <c r="Z221" s="530"/>
    </row>
    <row r="222">
      <c r="A222" s="534"/>
      <c r="B222" s="535"/>
      <c r="C222" s="534"/>
      <c r="D222" s="536"/>
      <c r="E222" s="534"/>
      <c r="F222" s="530"/>
      <c r="G222" s="530"/>
      <c r="H222" s="530"/>
      <c r="I222" s="530"/>
      <c r="J222" s="530"/>
      <c r="K222" s="530"/>
      <c r="L222" s="530"/>
      <c r="M222" s="530"/>
      <c r="N222" s="530"/>
      <c r="O222" s="530"/>
      <c r="P222" s="530"/>
      <c r="Q222" s="530"/>
      <c r="R222" s="530"/>
      <c r="S222" s="530"/>
      <c r="T222" s="530"/>
      <c r="U222" s="530"/>
      <c r="V222" s="530"/>
      <c r="W222" s="530"/>
      <c r="X222" s="530"/>
      <c r="Y222" s="530"/>
      <c r="Z222" s="530"/>
    </row>
    <row r="223">
      <c r="A223" s="534"/>
      <c r="B223" s="535"/>
      <c r="C223" s="534"/>
      <c r="D223" s="536"/>
      <c r="E223" s="534"/>
      <c r="F223" s="530"/>
      <c r="G223" s="530"/>
      <c r="H223" s="530"/>
      <c r="I223" s="530"/>
      <c r="J223" s="530"/>
      <c r="K223" s="530"/>
      <c r="L223" s="530"/>
      <c r="M223" s="530"/>
      <c r="N223" s="530"/>
      <c r="O223" s="530"/>
      <c r="P223" s="530"/>
      <c r="Q223" s="530"/>
      <c r="R223" s="530"/>
      <c r="S223" s="530"/>
      <c r="T223" s="530"/>
      <c r="U223" s="530"/>
      <c r="V223" s="530"/>
      <c r="W223" s="530"/>
      <c r="X223" s="530"/>
      <c r="Y223" s="530"/>
      <c r="Z223" s="530"/>
    </row>
    <row r="224">
      <c r="A224" s="534"/>
      <c r="B224" s="535"/>
      <c r="C224" s="534"/>
      <c r="D224" s="536"/>
      <c r="E224" s="534"/>
      <c r="F224" s="530"/>
      <c r="G224" s="530"/>
      <c r="H224" s="530"/>
      <c r="I224" s="530"/>
      <c r="J224" s="530"/>
      <c r="K224" s="530"/>
      <c r="L224" s="530"/>
      <c r="M224" s="530"/>
      <c r="N224" s="530"/>
      <c r="O224" s="530"/>
      <c r="P224" s="530"/>
      <c r="Q224" s="530"/>
      <c r="R224" s="530"/>
      <c r="S224" s="530"/>
      <c r="T224" s="530"/>
      <c r="U224" s="530"/>
      <c r="V224" s="530"/>
      <c r="W224" s="530"/>
      <c r="X224" s="530"/>
      <c r="Y224" s="530"/>
      <c r="Z224" s="530"/>
    </row>
    <row r="225">
      <c r="A225" s="534"/>
      <c r="B225" s="535"/>
      <c r="C225" s="534"/>
      <c r="D225" s="536"/>
      <c r="E225" s="534"/>
      <c r="F225" s="530"/>
      <c r="G225" s="530"/>
      <c r="H225" s="530"/>
      <c r="I225" s="530"/>
      <c r="J225" s="530"/>
      <c r="K225" s="530"/>
      <c r="L225" s="530"/>
      <c r="M225" s="530"/>
      <c r="N225" s="530"/>
      <c r="O225" s="530"/>
      <c r="P225" s="530"/>
      <c r="Q225" s="530"/>
      <c r="R225" s="530"/>
      <c r="S225" s="530"/>
      <c r="T225" s="530"/>
      <c r="U225" s="530"/>
      <c r="V225" s="530"/>
      <c r="W225" s="530"/>
      <c r="X225" s="530"/>
      <c r="Y225" s="530"/>
      <c r="Z225" s="530"/>
    </row>
    <row r="226">
      <c r="A226" s="534"/>
      <c r="B226" s="535"/>
      <c r="C226" s="534"/>
      <c r="D226" s="536"/>
      <c r="E226" s="534"/>
      <c r="F226" s="530"/>
      <c r="G226" s="530"/>
      <c r="H226" s="530"/>
      <c r="I226" s="530"/>
      <c r="J226" s="530"/>
      <c r="K226" s="530"/>
      <c r="L226" s="530"/>
      <c r="M226" s="530"/>
      <c r="N226" s="530"/>
      <c r="O226" s="530"/>
      <c r="P226" s="530"/>
      <c r="Q226" s="530"/>
      <c r="R226" s="530"/>
      <c r="S226" s="530"/>
      <c r="T226" s="530"/>
      <c r="U226" s="530"/>
      <c r="V226" s="530"/>
      <c r="W226" s="530"/>
      <c r="X226" s="530"/>
      <c r="Y226" s="530"/>
      <c r="Z226" s="530"/>
    </row>
    <row r="227">
      <c r="A227" s="534"/>
      <c r="B227" s="535"/>
      <c r="C227" s="534"/>
      <c r="D227" s="536"/>
      <c r="E227" s="534"/>
      <c r="F227" s="530"/>
      <c r="G227" s="530"/>
      <c r="H227" s="530"/>
      <c r="I227" s="530"/>
      <c r="J227" s="530"/>
      <c r="K227" s="530"/>
      <c r="L227" s="530"/>
      <c r="M227" s="530"/>
      <c r="N227" s="530"/>
      <c r="O227" s="530"/>
      <c r="P227" s="530"/>
      <c r="Q227" s="530"/>
      <c r="R227" s="530"/>
      <c r="S227" s="530"/>
      <c r="T227" s="530"/>
      <c r="U227" s="530"/>
      <c r="V227" s="530"/>
      <c r="W227" s="530"/>
      <c r="X227" s="530"/>
      <c r="Y227" s="530"/>
      <c r="Z227" s="530"/>
    </row>
    <row r="228">
      <c r="A228" s="534"/>
      <c r="B228" s="535"/>
      <c r="C228" s="534"/>
      <c r="D228" s="536"/>
      <c r="E228" s="534"/>
      <c r="F228" s="530"/>
      <c r="G228" s="530"/>
      <c r="H228" s="530"/>
      <c r="I228" s="530"/>
      <c r="J228" s="530"/>
      <c r="K228" s="530"/>
      <c r="L228" s="530"/>
      <c r="M228" s="530"/>
      <c r="N228" s="530"/>
      <c r="O228" s="530"/>
      <c r="P228" s="530"/>
      <c r="Q228" s="530"/>
      <c r="R228" s="530"/>
      <c r="S228" s="530"/>
      <c r="T228" s="530"/>
      <c r="U228" s="530"/>
      <c r="V228" s="530"/>
      <c r="W228" s="530"/>
      <c r="X228" s="530"/>
      <c r="Y228" s="530"/>
      <c r="Z228" s="530"/>
    </row>
    <row r="229">
      <c r="A229" s="534"/>
      <c r="B229" s="535"/>
      <c r="C229" s="534"/>
      <c r="D229" s="536"/>
      <c r="E229" s="534"/>
      <c r="F229" s="530"/>
      <c r="G229" s="530"/>
      <c r="H229" s="530"/>
      <c r="I229" s="530"/>
      <c r="J229" s="530"/>
      <c r="K229" s="530"/>
      <c r="L229" s="530"/>
      <c r="M229" s="530"/>
      <c r="N229" s="530"/>
      <c r="O229" s="530"/>
      <c r="P229" s="530"/>
      <c r="Q229" s="530"/>
      <c r="R229" s="530"/>
      <c r="S229" s="530"/>
      <c r="T229" s="530"/>
      <c r="U229" s="530"/>
      <c r="V229" s="530"/>
      <c r="W229" s="530"/>
      <c r="X229" s="530"/>
      <c r="Y229" s="530"/>
      <c r="Z229" s="530"/>
    </row>
    <row r="230">
      <c r="A230" s="534"/>
      <c r="B230" s="535"/>
      <c r="C230" s="534"/>
      <c r="D230" s="536"/>
      <c r="E230" s="534"/>
      <c r="F230" s="530"/>
      <c r="G230" s="530"/>
      <c r="H230" s="530"/>
      <c r="I230" s="530"/>
      <c r="J230" s="530"/>
      <c r="K230" s="530"/>
      <c r="L230" s="530"/>
      <c r="M230" s="530"/>
      <c r="N230" s="530"/>
      <c r="O230" s="530"/>
      <c r="P230" s="530"/>
      <c r="Q230" s="530"/>
      <c r="R230" s="530"/>
      <c r="S230" s="530"/>
      <c r="T230" s="530"/>
      <c r="U230" s="530"/>
      <c r="V230" s="530"/>
      <c r="W230" s="530"/>
      <c r="X230" s="530"/>
      <c r="Y230" s="530"/>
      <c r="Z230" s="530"/>
    </row>
    <row r="231">
      <c r="A231" s="534"/>
      <c r="B231" s="535"/>
      <c r="C231" s="534"/>
      <c r="D231" s="536"/>
      <c r="E231" s="534"/>
      <c r="F231" s="530"/>
      <c r="G231" s="530"/>
      <c r="H231" s="530"/>
      <c r="I231" s="530"/>
      <c r="J231" s="530"/>
      <c r="K231" s="530"/>
      <c r="L231" s="530"/>
      <c r="M231" s="530"/>
      <c r="N231" s="530"/>
      <c r="O231" s="530"/>
      <c r="P231" s="530"/>
      <c r="Q231" s="530"/>
      <c r="R231" s="530"/>
      <c r="S231" s="530"/>
      <c r="T231" s="530"/>
      <c r="U231" s="530"/>
      <c r="V231" s="530"/>
      <c r="W231" s="530"/>
      <c r="X231" s="530"/>
      <c r="Y231" s="530"/>
      <c r="Z231" s="530"/>
    </row>
    <row r="232">
      <c r="A232" s="534"/>
      <c r="B232" s="535"/>
      <c r="C232" s="534"/>
      <c r="D232" s="536"/>
      <c r="E232" s="534"/>
      <c r="F232" s="530"/>
      <c r="G232" s="530"/>
      <c r="H232" s="530"/>
      <c r="I232" s="530"/>
      <c r="J232" s="530"/>
      <c r="K232" s="530"/>
      <c r="L232" s="530"/>
      <c r="M232" s="530"/>
      <c r="N232" s="530"/>
      <c r="O232" s="530"/>
      <c r="P232" s="530"/>
      <c r="Q232" s="530"/>
      <c r="R232" s="530"/>
      <c r="S232" s="530"/>
      <c r="T232" s="530"/>
      <c r="U232" s="530"/>
      <c r="V232" s="530"/>
      <c r="W232" s="530"/>
      <c r="X232" s="530"/>
      <c r="Y232" s="530"/>
      <c r="Z232" s="530"/>
    </row>
    <row r="233">
      <c r="A233" s="534"/>
      <c r="B233" s="535"/>
      <c r="C233" s="534"/>
      <c r="D233" s="536"/>
      <c r="E233" s="534"/>
      <c r="F233" s="530"/>
      <c r="G233" s="530"/>
      <c r="H233" s="530"/>
      <c r="I233" s="530"/>
      <c r="J233" s="530"/>
      <c r="K233" s="530"/>
      <c r="L233" s="530"/>
      <c r="M233" s="530"/>
      <c r="N233" s="530"/>
      <c r="O233" s="530"/>
      <c r="P233" s="530"/>
      <c r="Q233" s="530"/>
      <c r="R233" s="530"/>
      <c r="S233" s="530"/>
      <c r="T233" s="530"/>
      <c r="U233" s="530"/>
      <c r="V233" s="530"/>
      <c r="W233" s="530"/>
      <c r="X233" s="530"/>
      <c r="Y233" s="530"/>
      <c r="Z233" s="530"/>
    </row>
    <row r="234">
      <c r="A234" s="534"/>
      <c r="B234" s="535"/>
      <c r="C234" s="534"/>
      <c r="D234" s="536"/>
      <c r="E234" s="534"/>
      <c r="F234" s="530"/>
      <c r="G234" s="530"/>
      <c r="H234" s="530"/>
      <c r="I234" s="530"/>
      <c r="J234" s="530"/>
      <c r="K234" s="530"/>
      <c r="L234" s="530"/>
      <c r="M234" s="530"/>
      <c r="N234" s="530"/>
      <c r="O234" s="530"/>
      <c r="P234" s="530"/>
      <c r="Q234" s="530"/>
      <c r="R234" s="530"/>
      <c r="S234" s="530"/>
      <c r="T234" s="530"/>
      <c r="U234" s="530"/>
      <c r="V234" s="530"/>
      <c r="W234" s="530"/>
      <c r="X234" s="530"/>
      <c r="Y234" s="530"/>
      <c r="Z234" s="530"/>
    </row>
    <row r="235">
      <c r="A235" s="534"/>
      <c r="B235" s="535"/>
      <c r="C235" s="534"/>
      <c r="D235" s="536"/>
      <c r="E235" s="534"/>
      <c r="F235" s="530"/>
      <c r="G235" s="530"/>
      <c r="H235" s="530"/>
      <c r="I235" s="530"/>
      <c r="J235" s="530"/>
      <c r="K235" s="530"/>
      <c r="L235" s="530"/>
      <c r="M235" s="530"/>
      <c r="N235" s="530"/>
      <c r="O235" s="530"/>
      <c r="P235" s="530"/>
      <c r="Q235" s="530"/>
      <c r="R235" s="530"/>
      <c r="S235" s="530"/>
      <c r="T235" s="530"/>
      <c r="U235" s="530"/>
      <c r="V235" s="530"/>
      <c r="W235" s="530"/>
      <c r="X235" s="530"/>
      <c r="Y235" s="530"/>
      <c r="Z235" s="530"/>
    </row>
    <row r="236">
      <c r="A236" s="534"/>
      <c r="B236" s="535"/>
      <c r="C236" s="534"/>
      <c r="D236" s="536"/>
      <c r="E236" s="534"/>
      <c r="F236" s="530"/>
      <c r="G236" s="530"/>
      <c r="H236" s="530"/>
      <c r="I236" s="530"/>
      <c r="J236" s="530"/>
      <c r="K236" s="530"/>
      <c r="L236" s="530"/>
      <c r="M236" s="530"/>
      <c r="N236" s="530"/>
      <c r="O236" s="530"/>
      <c r="P236" s="530"/>
      <c r="Q236" s="530"/>
      <c r="R236" s="530"/>
      <c r="S236" s="530"/>
      <c r="T236" s="530"/>
      <c r="U236" s="530"/>
      <c r="V236" s="530"/>
      <c r="W236" s="530"/>
      <c r="X236" s="530"/>
      <c r="Y236" s="530"/>
      <c r="Z236" s="530"/>
    </row>
    <row r="237">
      <c r="A237" s="534"/>
      <c r="B237" s="535"/>
      <c r="C237" s="534"/>
      <c r="D237" s="536"/>
      <c r="E237" s="534"/>
      <c r="F237" s="530"/>
      <c r="G237" s="530"/>
      <c r="H237" s="530"/>
      <c r="I237" s="530"/>
      <c r="J237" s="530"/>
      <c r="K237" s="530"/>
      <c r="L237" s="530"/>
      <c r="M237" s="530"/>
      <c r="N237" s="530"/>
      <c r="O237" s="530"/>
      <c r="P237" s="530"/>
      <c r="Q237" s="530"/>
      <c r="R237" s="530"/>
      <c r="S237" s="530"/>
      <c r="T237" s="530"/>
      <c r="U237" s="530"/>
      <c r="V237" s="530"/>
      <c r="W237" s="530"/>
      <c r="X237" s="530"/>
      <c r="Y237" s="530"/>
      <c r="Z237" s="530"/>
    </row>
    <row r="238">
      <c r="A238" s="534"/>
      <c r="B238" s="535"/>
      <c r="C238" s="534"/>
      <c r="D238" s="536"/>
      <c r="E238" s="534"/>
      <c r="F238" s="530"/>
      <c r="G238" s="530"/>
      <c r="H238" s="530"/>
      <c r="I238" s="530"/>
      <c r="J238" s="530"/>
      <c r="K238" s="530"/>
      <c r="L238" s="530"/>
      <c r="M238" s="530"/>
      <c r="N238" s="530"/>
      <c r="O238" s="530"/>
      <c r="P238" s="530"/>
      <c r="Q238" s="530"/>
      <c r="R238" s="530"/>
      <c r="S238" s="530"/>
      <c r="T238" s="530"/>
      <c r="U238" s="530"/>
      <c r="V238" s="530"/>
      <c r="W238" s="530"/>
      <c r="X238" s="530"/>
      <c r="Y238" s="530"/>
      <c r="Z238" s="530"/>
    </row>
    <row r="239">
      <c r="A239" s="534"/>
      <c r="B239" s="535"/>
      <c r="C239" s="534"/>
      <c r="D239" s="536"/>
      <c r="E239" s="534"/>
      <c r="F239" s="530"/>
      <c r="G239" s="530"/>
      <c r="H239" s="530"/>
      <c r="I239" s="530"/>
      <c r="J239" s="530"/>
      <c r="K239" s="530"/>
      <c r="L239" s="530"/>
      <c r="M239" s="530"/>
      <c r="N239" s="530"/>
      <c r="O239" s="530"/>
      <c r="P239" s="530"/>
      <c r="Q239" s="530"/>
      <c r="R239" s="530"/>
      <c r="S239" s="530"/>
      <c r="T239" s="530"/>
      <c r="U239" s="530"/>
      <c r="V239" s="530"/>
      <c r="W239" s="530"/>
      <c r="X239" s="530"/>
      <c r="Y239" s="530"/>
      <c r="Z239" s="530"/>
    </row>
    <row r="240">
      <c r="A240" s="534"/>
      <c r="B240" s="535"/>
      <c r="C240" s="534"/>
      <c r="D240" s="536"/>
      <c r="E240" s="534"/>
      <c r="F240" s="530"/>
      <c r="G240" s="530"/>
      <c r="H240" s="530"/>
      <c r="I240" s="530"/>
      <c r="J240" s="530"/>
      <c r="K240" s="530"/>
      <c r="L240" s="530"/>
      <c r="M240" s="530"/>
      <c r="N240" s="530"/>
      <c r="O240" s="530"/>
      <c r="P240" s="530"/>
      <c r="Q240" s="530"/>
      <c r="R240" s="530"/>
      <c r="S240" s="530"/>
      <c r="T240" s="530"/>
      <c r="U240" s="530"/>
      <c r="V240" s="530"/>
      <c r="W240" s="530"/>
      <c r="X240" s="530"/>
      <c r="Y240" s="530"/>
      <c r="Z240" s="530"/>
    </row>
    <row r="241">
      <c r="A241" s="534"/>
      <c r="B241" s="535"/>
      <c r="C241" s="534"/>
      <c r="D241" s="536"/>
      <c r="E241" s="534"/>
      <c r="F241" s="530"/>
      <c r="G241" s="530"/>
      <c r="H241" s="530"/>
      <c r="I241" s="530"/>
      <c r="J241" s="530"/>
      <c r="K241" s="530"/>
      <c r="L241" s="530"/>
      <c r="M241" s="530"/>
      <c r="N241" s="530"/>
      <c r="O241" s="530"/>
      <c r="P241" s="530"/>
      <c r="Q241" s="530"/>
      <c r="R241" s="530"/>
      <c r="S241" s="530"/>
      <c r="T241" s="530"/>
      <c r="U241" s="530"/>
      <c r="V241" s="530"/>
      <c r="W241" s="530"/>
      <c r="X241" s="530"/>
      <c r="Y241" s="530"/>
      <c r="Z241" s="530"/>
    </row>
    <row r="242">
      <c r="A242" s="534"/>
      <c r="B242" s="535"/>
      <c r="C242" s="534"/>
      <c r="D242" s="536"/>
      <c r="E242" s="534"/>
      <c r="F242" s="530"/>
      <c r="G242" s="530"/>
      <c r="H242" s="530"/>
      <c r="I242" s="530"/>
      <c r="J242" s="530"/>
      <c r="K242" s="530"/>
      <c r="L242" s="530"/>
      <c r="M242" s="530"/>
      <c r="N242" s="530"/>
      <c r="O242" s="530"/>
      <c r="P242" s="530"/>
      <c r="Q242" s="530"/>
      <c r="R242" s="530"/>
      <c r="S242" s="530"/>
      <c r="T242" s="530"/>
      <c r="U242" s="530"/>
      <c r="V242" s="530"/>
      <c r="W242" s="530"/>
      <c r="X242" s="530"/>
      <c r="Y242" s="530"/>
      <c r="Z242" s="530"/>
    </row>
    <row r="243">
      <c r="A243" s="534"/>
      <c r="B243" s="535"/>
      <c r="C243" s="534"/>
      <c r="D243" s="536"/>
      <c r="E243" s="534"/>
      <c r="F243" s="530"/>
      <c r="G243" s="530"/>
      <c r="H243" s="530"/>
      <c r="I243" s="530"/>
      <c r="J243" s="530"/>
      <c r="K243" s="530"/>
      <c r="L243" s="530"/>
      <c r="M243" s="530"/>
      <c r="N243" s="530"/>
      <c r="O243" s="530"/>
      <c r="P243" s="530"/>
      <c r="Q243" s="530"/>
      <c r="R243" s="530"/>
      <c r="S243" s="530"/>
      <c r="T243" s="530"/>
      <c r="U243" s="530"/>
      <c r="V243" s="530"/>
      <c r="W243" s="530"/>
      <c r="X243" s="530"/>
      <c r="Y243" s="530"/>
      <c r="Z243" s="530"/>
    </row>
    <row r="244">
      <c r="A244" s="534"/>
      <c r="B244" s="535"/>
      <c r="C244" s="534"/>
      <c r="D244" s="536"/>
      <c r="E244" s="534"/>
      <c r="F244" s="530"/>
      <c r="G244" s="530"/>
      <c r="H244" s="530"/>
      <c r="I244" s="530"/>
      <c r="J244" s="530"/>
      <c r="K244" s="530"/>
      <c r="L244" s="530"/>
      <c r="M244" s="530"/>
      <c r="N244" s="530"/>
      <c r="O244" s="530"/>
      <c r="P244" s="530"/>
      <c r="Q244" s="530"/>
      <c r="R244" s="530"/>
      <c r="S244" s="530"/>
      <c r="T244" s="530"/>
      <c r="U244" s="530"/>
      <c r="V244" s="530"/>
      <c r="W244" s="530"/>
      <c r="X244" s="530"/>
      <c r="Y244" s="530"/>
      <c r="Z244" s="530"/>
    </row>
    <row r="245">
      <c r="A245" s="534"/>
      <c r="B245" s="535"/>
      <c r="C245" s="534"/>
      <c r="D245" s="536"/>
      <c r="E245" s="534"/>
      <c r="F245" s="530"/>
      <c r="G245" s="530"/>
      <c r="H245" s="530"/>
      <c r="I245" s="530"/>
      <c r="J245" s="530"/>
      <c r="K245" s="530"/>
      <c r="L245" s="530"/>
      <c r="M245" s="530"/>
      <c r="N245" s="530"/>
      <c r="O245" s="530"/>
      <c r="P245" s="530"/>
      <c r="Q245" s="530"/>
      <c r="R245" s="530"/>
      <c r="S245" s="530"/>
      <c r="T245" s="530"/>
      <c r="U245" s="530"/>
      <c r="V245" s="530"/>
      <c r="W245" s="530"/>
      <c r="X245" s="530"/>
      <c r="Y245" s="530"/>
      <c r="Z245" s="530"/>
    </row>
    <row r="246">
      <c r="A246" s="534"/>
      <c r="B246" s="535"/>
      <c r="C246" s="534"/>
      <c r="D246" s="536"/>
      <c r="E246" s="534"/>
      <c r="F246" s="530"/>
      <c r="G246" s="530"/>
      <c r="H246" s="530"/>
      <c r="I246" s="530"/>
      <c r="J246" s="530"/>
      <c r="K246" s="530"/>
      <c r="L246" s="530"/>
      <c r="M246" s="530"/>
      <c r="N246" s="530"/>
      <c r="O246" s="530"/>
      <c r="P246" s="530"/>
      <c r="Q246" s="530"/>
      <c r="R246" s="530"/>
      <c r="S246" s="530"/>
      <c r="T246" s="530"/>
      <c r="U246" s="530"/>
      <c r="V246" s="530"/>
      <c r="W246" s="530"/>
      <c r="X246" s="530"/>
      <c r="Y246" s="530"/>
      <c r="Z246" s="530"/>
    </row>
    <row r="247">
      <c r="A247" s="534"/>
      <c r="B247" s="535"/>
      <c r="C247" s="534"/>
      <c r="D247" s="536"/>
      <c r="E247" s="534"/>
      <c r="F247" s="530"/>
      <c r="G247" s="530"/>
      <c r="H247" s="530"/>
      <c r="I247" s="530"/>
      <c r="J247" s="530"/>
      <c r="K247" s="530"/>
      <c r="L247" s="530"/>
      <c r="M247" s="530"/>
      <c r="N247" s="530"/>
      <c r="O247" s="530"/>
      <c r="P247" s="530"/>
      <c r="Q247" s="530"/>
      <c r="R247" s="530"/>
      <c r="S247" s="530"/>
      <c r="T247" s="530"/>
      <c r="U247" s="530"/>
      <c r="V247" s="530"/>
      <c r="W247" s="530"/>
      <c r="X247" s="530"/>
      <c r="Y247" s="530"/>
      <c r="Z247" s="530"/>
    </row>
    <row r="248">
      <c r="A248" s="534"/>
      <c r="B248" s="535"/>
      <c r="C248" s="534"/>
      <c r="D248" s="536"/>
      <c r="E248" s="534"/>
      <c r="F248" s="530"/>
      <c r="G248" s="530"/>
      <c r="H248" s="530"/>
      <c r="I248" s="530"/>
      <c r="J248" s="530"/>
      <c r="K248" s="530"/>
      <c r="L248" s="530"/>
      <c r="M248" s="530"/>
      <c r="N248" s="530"/>
      <c r="O248" s="530"/>
      <c r="P248" s="530"/>
      <c r="Q248" s="530"/>
      <c r="R248" s="530"/>
      <c r="S248" s="530"/>
      <c r="T248" s="530"/>
      <c r="U248" s="530"/>
      <c r="V248" s="530"/>
      <c r="W248" s="530"/>
      <c r="X248" s="530"/>
      <c r="Y248" s="530"/>
      <c r="Z248" s="530"/>
    </row>
    <row r="249">
      <c r="A249" s="534"/>
      <c r="B249" s="535"/>
      <c r="C249" s="534"/>
      <c r="D249" s="536"/>
      <c r="E249" s="534"/>
      <c r="F249" s="530"/>
      <c r="G249" s="530"/>
      <c r="H249" s="530"/>
      <c r="I249" s="530"/>
      <c r="J249" s="530"/>
      <c r="K249" s="530"/>
      <c r="L249" s="530"/>
      <c r="M249" s="530"/>
      <c r="N249" s="530"/>
      <c r="O249" s="530"/>
      <c r="P249" s="530"/>
      <c r="Q249" s="530"/>
      <c r="R249" s="530"/>
      <c r="S249" s="530"/>
      <c r="T249" s="530"/>
      <c r="U249" s="530"/>
      <c r="V249" s="530"/>
      <c r="W249" s="530"/>
      <c r="X249" s="530"/>
      <c r="Y249" s="530"/>
      <c r="Z249" s="530"/>
    </row>
    <row r="250">
      <c r="A250" s="534"/>
      <c r="B250" s="535"/>
      <c r="C250" s="534"/>
      <c r="D250" s="536"/>
      <c r="E250" s="534"/>
      <c r="F250" s="530"/>
      <c r="G250" s="530"/>
      <c r="H250" s="530"/>
      <c r="I250" s="530"/>
      <c r="J250" s="530"/>
      <c r="K250" s="530"/>
      <c r="L250" s="530"/>
      <c r="M250" s="530"/>
      <c r="N250" s="530"/>
      <c r="O250" s="530"/>
      <c r="P250" s="530"/>
      <c r="Q250" s="530"/>
      <c r="R250" s="530"/>
      <c r="S250" s="530"/>
      <c r="T250" s="530"/>
      <c r="U250" s="530"/>
      <c r="V250" s="530"/>
      <c r="W250" s="530"/>
      <c r="X250" s="530"/>
      <c r="Y250" s="530"/>
      <c r="Z250" s="530"/>
    </row>
    <row r="251">
      <c r="A251" s="534"/>
      <c r="B251" s="535"/>
      <c r="C251" s="534"/>
      <c r="D251" s="536"/>
      <c r="E251" s="534"/>
      <c r="F251" s="530"/>
      <c r="G251" s="530"/>
      <c r="H251" s="530"/>
      <c r="I251" s="530"/>
      <c r="J251" s="530"/>
      <c r="K251" s="530"/>
      <c r="L251" s="530"/>
      <c r="M251" s="530"/>
      <c r="N251" s="530"/>
      <c r="O251" s="530"/>
      <c r="P251" s="530"/>
      <c r="Q251" s="530"/>
      <c r="R251" s="530"/>
      <c r="S251" s="530"/>
      <c r="T251" s="530"/>
      <c r="U251" s="530"/>
      <c r="V251" s="530"/>
      <c r="W251" s="530"/>
      <c r="X251" s="530"/>
      <c r="Y251" s="530"/>
      <c r="Z251" s="530"/>
    </row>
    <row r="252">
      <c r="A252" s="534"/>
      <c r="B252" s="535"/>
      <c r="C252" s="534"/>
      <c r="D252" s="536"/>
      <c r="E252" s="534"/>
      <c r="F252" s="530"/>
      <c r="G252" s="530"/>
      <c r="H252" s="530"/>
      <c r="I252" s="530"/>
      <c r="J252" s="530"/>
      <c r="K252" s="530"/>
      <c r="L252" s="530"/>
      <c r="M252" s="530"/>
      <c r="N252" s="530"/>
      <c r="O252" s="530"/>
      <c r="P252" s="530"/>
      <c r="Q252" s="530"/>
      <c r="R252" s="530"/>
      <c r="S252" s="530"/>
      <c r="T252" s="530"/>
      <c r="U252" s="530"/>
      <c r="V252" s="530"/>
      <c r="W252" s="530"/>
      <c r="X252" s="530"/>
      <c r="Y252" s="530"/>
      <c r="Z252" s="530"/>
    </row>
    <row r="253">
      <c r="A253" s="534"/>
      <c r="B253" s="535"/>
      <c r="C253" s="534"/>
      <c r="D253" s="536"/>
      <c r="E253" s="534"/>
      <c r="F253" s="530"/>
      <c r="G253" s="530"/>
      <c r="H253" s="530"/>
      <c r="I253" s="530"/>
      <c r="J253" s="530"/>
      <c r="K253" s="530"/>
      <c r="L253" s="530"/>
      <c r="M253" s="530"/>
      <c r="N253" s="530"/>
      <c r="O253" s="530"/>
      <c r="P253" s="530"/>
      <c r="Q253" s="530"/>
      <c r="R253" s="530"/>
      <c r="S253" s="530"/>
      <c r="T253" s="530"/>
      <c r="U253" s="530"/>
      <c r="V253" s="530"/>
      <c r="W253" s="530"/>
      <c r="X253" s="530"/>
      <c r="Y253" s="530"/>
      <c r="Z253" s="530"/>
    </row>
    <row r="254">
      <c r="A254" s="534"/>
      <c r="B254" s="535"/>
      <c r="C254" s="534"/>
      <c r="D254" s="536"/>
      <c r="E254" s="534"/>
      <c r="F254" s="530"/>
      <c r="G254" s="530"/>
      <c r="H254" s="530"/>
      <c r="I254" s="530"/>
      <c r="J254" s="530"/>
      <c r="K254" s="530"/>
      <c r="L254" s="530"/>
      <c r="M254" s="530"/>
      <c r="N254" s="530"/>
      <c r="O254" s="530"/>
      <c r="P254" s="530"/>
      <c r="Q254" s="530"/>
      <c r="R254" s="530"/>
      <c r="S254" s="530"/>
      <c r="T254" s="530"/>
      <c r="U254" s="530"/>
      <c r="V254" s="530"/>
      <c r="W254" s="530"/>
      <c r="X254" s="530"/>
      <c r="Y254" s="530"/>
      <c r="Z254" s="530"/>
    </row>
    <row r="255">
      <c r="A255" s="534"/>
      <c r="B255" s="535"/>
      <c r="C255" s="534"/>
      <c r="D255" s="536"/>
      <c r="E255" s="534"/>
      <c r="F255" s="530"/>
      <c r="G255" s="530"/>
      <c r="H255" s="530"/>
      <c r="I255" s="530"/>
      <c r="J255" s="530"/>
      <c r="K255" s="530"/>
      <c r="L255" s="530"/>
      <c r="M255" s="530"/>
      <c r="N255" s="530"/>
      <c r="O255" s="530"/>
      <c r="P255" s="530"/>
      <c r="Q255" s="530"/>
      <c r="R255" s="530"/>
      <c r="S255" s="530"/>
      <c r="T255" s="530"/>
      <c r="U255" s="530"/>
      <c r="V255" s="530"/>
      <c r="W255" s="530"/>
      <c r="X255" s="530"/>
      <c r="Y255" s="530"/>
      <c r="Z255" s="530"/>
    </row>
    <row r="256">
      <c r="A256" s="534"/>
      <c r="B256" s="535"/>
      <c r="C256" s="534"/>
      <c r="D256" s="536"/>
      <c r="E256" s="534"/>
      <c r="F256" s="530"/>
      <c r="G256" s="530"/>
      <c r="H256" s="530"/>
      <c r="I256" s="530"/>
      <c r="J256" s="530"/>
      <c r="K256" s="530"/>
      <c r="L256" s="530"/>
      <c r="M256" s="530"/>
      <c r="N256" s="530"/>
      <c r="O256" s="530"/>
      <c r="P256" s="530"/>
      <c r="Q256" s="530"/>
      <c r="R256" s="530"/>
      <c r="S256" s="530"/>
      <c r="T256" s="530"/>
      <c r="U256" s="530"/>
      <c r="V256" s="530"/>
      <c r="W256" s="530"/>
      <c r="X256" s="530"/>
      <c r="Y256" s="530"/>
      <c r="Z256" s="530"/>
    </row>
    <row r="257">
      <c r="A257" s="534"/>
      <c r="B257" s="535"/>
      <c r="C257" s="534"/>
      <c r="D257" s="536"/>
      <c r="E257" s="534"/>
      <c r="F257" s="530"/>
      <c r="G257" s="530"/>
      <c r="H257" s="530"/>
      <c r="I257" s="530"/>
      <c r="J257" s="530"/>
      <c r="K257" s="530"/>
      <c r="L257" s="530"/>
      <c r="M257" s="530"/>
      <c r="N257" s="530"/>
      <c r="O257" s="530"/>
      <c r="P257" s="530"/>
      <c r="Q257" s="530"/>
      <c r="R257" s="530"/>
      <c r="S257" s="530"/>
      <c r="T257" s="530"/>
      <c r="U257" s="530"/>
      <c r="V257" s="530"/>
      <c r="W257" s="530"/>
      <c r="X257" s="530"/>
      <c r="Y257" s="530"/>
      <c r="Z257" s="530"/>
    </row>
    <row r="258">
      <c r="A258" s="534"/>
      <c r="B258" s="535"/>
      <c r="C258" s="534"/>
      <c r="D258" s="536"/>
      <c r="E258" s="534"/>
      <c r="F258" s="530"/>
      <c r="G258" s="530"/>
      <c r="H258" s="530"/>
      <c r="I258" s="530"/>
      <c r="J258" s="530"/>
      <c r="K258" s="530"/>
      <c r="L258" s="530"/>
      <c r="M258" s="530"/>
      <c r="N258" s="530"/>
      <c r="O258" s="530"/>
      <c r="P258" s="530"/>
      <c r="Q258" s="530"/>
      <c r="R258" s="530"/>
      <c r="S258" s="530"/>
      <c r="T258" s="530"/>
      <c r="U258" s="530"/>
      <c r="V258" s="530"/>
      <c r="W258" s="530"/>
      <c r="X258" s="530"/>
      <c r="Y258" s="530"/>
      <c r="Z258" s="530"/>
    </row>
    <row r="259">
      <c r="A259" s="534"/>
      <c r="B259" s="535"/>
      <c r="C259" s="534"/>
      <c r="D259" s="536"/>
      <c r="E259" s="534"/>
      <c r="F259" s="530"/>
      <c r="G259" s="530"/>
      <c r="H259" s="530"/>
      <c r="I259" s="530"/>
      <c r="J259" s="530"/>
      <c r="K259" s="530"/>
      <c r="L259" s="530"/>
      <c r="M259" s="530"/>
      <c r="N259" s="530"/>
      <c r="O259" s="530"/>
      <c r="P259" s="530"/>
      <c r="Q259" s="530"/>
      <c r="R259" s="530"/>
      <c r="S259" s="530"/>
      <c r="T259" s="530"/>
      <c r="U259" s="530"/>
      <c r="V259" s="530"/>
      <c r="W259" s="530"/>
      <c r="X259" s="530"/>
      <c r="Y259" s="530"/>
      <c r="Z259" s="530"/>
    </row>
    <row r="260">
      <c r="A260" s="534"/>
      <c r="B260" s="535"/>
      <c r="C260" s="534"/>
      <c r="D260" s="536"/>
      <c r="E260" s="534"/>
      <c r="F260" s="530"/>
      <c r="G260" s="530"/>
      <c r="H260" s="530"/>
      <c r="I260" s="530"/>
      <c r="J260" s="530"/>
      <c r="K260" s="530"/>
      <c r="L260" s="530"/>
      <c r="M260" s="530"/>
      <c r="N260" s="530"/>
      <c r="O260" s="530"/>
      <c r="P260" s="530"/>
      <c r="Q260" s="530"/>
      <c r="R260" s="530"/>
      <c r="S260" s="530"/>
      <c r="T260" s="530"/>
      <c r="U260" s="530"/>
      <c r="V260" s="530"/>
      <c r="W260" s="530"/>
      <c r="X260" s="530"/>
      <c r="Y260" s="530"/>
      <c r="Z260" s="530"/>
    </row>
    <row r="261">
      <c r="A261" s="534"/>
      <c r="B261" s="535"/>
      <c r="C261" s="534"/>
      <c r="D261" s="536"/>
      <c r="E261" s="534"/>
      <c r="F261" s="530"/>
      <c r="G261" s="530"/>
      <c r="H261" s="530"/>
      <c r="I261" s="530"/>
      <c r="J261" s="530"/>
      <c r="K261" s="530"/>
      <c r="L261" s="530"/>
      <c r="M261" s="530"/>
      <c r="N261" s="530"/>
      <c r="O261" s="530"/>
      <c r="P261" s="530"/>
      <c r="Q261" s="530"/>
      <c r="R261" s="530"/>
      <c r="S261" s="530"/>
      <c r="T261" s="530"/>
      <c r="U261" s="530"/>
      <c r="V261" s="530"/>
      <c r="W261" s="530"/>
      <c r="X261" s="530"/>
      <c r="Y261" s="530"/>
      <c r="Z261" s="530"/>
    </row>
    <row r="262">
      <c r="A262" s="534"/>
      <c r="B262" s="535"/>
      <c r="C262" s="534"/>
      <c r="D262" s="536"/>
      <c r="E262" s="534"/>
      <c r="F262" s="530"/>
      <c r="G262" s="530"/>
      <c r="H262" s="530"/>
      <c r="I262" s="530"/>
      <c r="J262" s="530"/>
      <c r="K262" s="530"/>
      <c r="L262" s="530"/>
      <c r="M262" s="530"/>
      <c r="N262" s="530"/>
      <c r="O262" s="530"/>
      <c r="P262" s="530"/>
      <c r="Q262" s="530"/>
      <c r="R262" s="530"/>
      <c r="S262" s="530"/>
      <c r="T262" s="530"/>
      <c r="U262" s="530"/>
      <c r="V262" s="530"/>
      <c r="W262" s="530"/>
      <c r="X262" s="530"/>
      <c r="Y262" s="530"/>
      <c r="Z262" s="530"/>
    </row>
    <row r="263">
      <c r="A263" s="534"/>
      <c r="B263" s="535"/>
      <c r="C263" s="534"/>
      <c r="D263" s="536"/>
      <c r="E263" s="534"/>
      <c r="F263" s="530"/>
      <c r="G263" s="530"/>
      <c r="H263" s="530"/>
      <c r="I263" s="530"/>
      <c r="J263" s="530"/>
      <c r="K263" s="530"/>
      <c r="L263" s="530"/>
      <c r="M263" s="530"/>
      <c r="N263" s="530"/>
      <c r="O263" s="530"/>
      <c r="P263" s="530"/>
      <c r="Q263" s="530"/>
      <c r="R263" s="530"/>
      <c r="S263" s="530"/>
      <c r="T263" s="530"/>
      <c r="U263" s="530"/>
      <c r="V263" s="530"/>
      <c r="W263" s="530"/>
      <c r="X263" s="530"/>
      <c r="Y263" s="530"/>
      <c r="Z263" s="530"/>
    </row>
    <row r="264">
      <c r="A264" s="534"/>
      <c r="B264" s="535"/>
      <c r="C264" s="534"/>
      <c r="D264" s="536"/>
      <c r="E264" s="534"/>
      <c r="F264" s="530"/>
      <c r="G264" s="530"/>
      <c r="H264" s="530"/>
      <c r="I264" s="530"/>
      <c r="J264" s="530"/>
      <c r="K264" s="530"/>
      <c r="L264" s="530"/>
      <c r="M264" s="530"/>
      <c r="N264" s="530"/>
      <c r="O264" s="530"/>
      <c r="P264" s="530"/>
      <c r="Q264" s="530"/>
      <c r="R264" s="530"/>
      <c r="S264" s="530"/>
      <c r="T264" s="530"/>
      <c r="U264" s="530"/>
      <c r="V264" s="530"/>
      <c r="W264" s="530"/>
      <c r="X264" s="530"/>
      <c r="Y264" s="530"/>
      <c r="Z264" s="530"/>
    </row>
    <row r="265">
      <c r="A265" s="534"/>
      <c r="B265" s="535"/>
      <c r="C265" s="534"/>
      <c r="D265" s="536"/>
      <c r="E265" s="534"/>
      <c r="F265" s="530"/>
      <c r="G265" s="530"/>
      <c r="H265" s="530"/>
      <c r="I265" s="530"/>
      <c r="J265" s="530"/>
      <c r="K265" s="530"/>
      <c r="L265" s="530"/>
      <c r="M265" s="530"/>
      <c r="N265" s="530"/>
      <c r="O265" s="530"/>
      <c r="P265" s="530"/>
      <c r="Q265" s="530"/>
      <c r="R265" s="530"/>
      <c r="S265" s="530"/>
      <c r="T265" s="530"/>
      <c r="U265" s="530"/>
      <c r="V265" s="530"/>
      <c r="W265" s="530"/>
      <c r="X265" s="530"/>
      <c r="Y265" s="530"/>
      <c r="Z265" s="530"/>
    </row>
    <row r="266">
      <c r="A266" s="534"/>
      <c r="B266" s="535"/>
      <c r="C266" s="534"/>
      <c r="D266" s="536"/>
      <c r="E266" s="534"/>
      <c r="F266" s="530"/>
      <c r="G266" s="530"/>
      <c r="H266" s="530"/>
      <c r="I266" s="530"/>
      <c r="J266" s="530"/>
      <c r="K266" s="530"/>
      <c r="L266" s="530"/>
      <c r="M266" s="530"/>
      <c r="N266" s="530"/>
      <c r="O266" s="530"/>
      <c r="P266" s="530"/>
      <c r="Q266" s="530"/>
      <c r="R266" s="530"/>
      <c r="S266" s="530"/>
      <c r="T266" s="530"/>
      <c r="U266" s="530"/>
      <c r="V266" s="530"/>
      <c r="W266" s="530"/>
      <c r="X266" s="530"/>
      <c r="Y266" s="530"/>
      <c r="Z266" s="530"/>
    </row>
    <row r="267">
      <c r="A267" s="534"/>
      <c r="B267" s="535"/>
      <c r="C267" s="534"/>
      <c r="D267" s="536"/>
      <c r="E267" s="534"/>
      <c r="F267" s="530"/>
      <c r="G267" s="530"/>
      <c r="H267" s="530"/>
      <c r="I267" s="530"/>
      <c r="J267" s="530"/>
      <c r="K267" s="530"/>
      <c r="L267" s="530"/>
      <c r="M267" s="530"/>
      <c r="N267" s="530"/>
      <c r="O267" s="530"/>
      <c r="P267" s="530"/>
      <c r="Q267" s="530"/>
      <c r="R267" s="530"/>
      <c r="S267" s="530"/>
      <c r="T267" s="530"/>
      <c r="U267" s="530"/>
      <c r="V267" s="530"/>
      <c r="W267" s="530"/>
      <c r="X267" s="530"/>
      <c r="Y267" s="530"/>
      <c r="Z267" s="530"/>
    </row>
    <row r="268">
      <c r="A268" s="534"/>
      <c r="B268" s="535"/>
      <c r="C268" s="534"/>
      <c r="D268" s="536"/>
      <c r="E268" s="534"/>
      <c r="F268" s="530"/>
      <c r="G268" s="530"/>
      <c r="H268" s="530"/>
      <c r="I268" s="530"/>
      <c r="J268" s="530"/>
      <c r="K268" s="530"/>
      <c r="L268" s="530"/>
      <c r="M268" s="530"/>
      <c r="N268" s="530"/>
      <c r="O268" s="530"/>
      <c r="P268" s="530"/>
      <c r="Q268" s="530"/>
      <c r="R268" s="530"/>
      <c r="S268" s="530"/>
      <c r="T268" s="530"/>
      <c r="U268" s="530"/>
      <c r="V268" s="530"/>
      <c r="W268" s="530"/>
      <c r="X268" s="530"/>
      <c r="Y268" s="530"/>
      <c r="Z268" s="530"/>
    </row>
    <row r="269">
      <c r="A269" s="534"/>
      <c r="B269" s="535"/>
      <c r="C269" s="534"/>
      <c r="D269" s="536"/>
      <c r="E269" s="534"/>
      <c r="F269" s="530"/>
      <c r="G269" s="530"/>
      <c r="H269" s="530"/>
      <c r="I269" s="530"/>
      <c r="J269" s="530"/>
      <c r="K269" s="530"/>
      <c r="L269" s="530"/>
      <c r="M269" s="530"/>
      <c r="N269" s="530"/>
      <c r="O269" s="530"/>
      <c r="P269" s="530"/>
      <c r="Q269" s="530"/>
      <c r="R269" s="530"/>
      <c r="S269" s="530"/>
      <c r="T269" s="530"/>
      <c r="U269" s="530"/>
      <c r="V269" s="530"/>
      <c r="W269" s="530"/>
      <c r="X269" s="530"/>
      <c r="Y269" s="530"/>
      <c r="Z269" s="530"/>
    </row>
    <row r="270">
      <c r="A270" s="534"/>
      <c r="B270" s="535"/>
      <c r="C270" s="534"/>
      <c r="D270" s="536"/>
      <c r="E270" s="534"/>
      <c r="F270" s="530"/>
      <c r="G270" s="530"/>
      <c r="H270" s="530"/>
      <c r="I270" s="530"/>
      <c r="J270" s="530"/>
      <c r="K270" s="530"/>
      <c r="L270" s="530"/>
      <c r="M270" s="530"/>
      <c r="N270" s="530"/>
      <c r="O270" s="530"/>
      <c r="P270" s="530"/>
      <c r="Q270" s="530"/>
      <c r="R270" s="530"/>
      <c r="S270" s="530"/>
      <c r="T270" s="530"/>
      <c r="U270" s="530"/>
      <c r="V270" s="530"/>
      <c r="W270" s="530"/>
      <c r="X270" s="530"/>
      <c r="Y270" s="530"/>
      <c r="Z270" s="530"/>
    </row>
    <row r="271">
      <c r="A271" s="534"/>
      <c r="B271" s="535"/>
      <c r="C271" s="534"/>
      <c r="D271" s="536"/>
      <c r="E271" s="534"/>
      <c r="F271" s="530"/>
      <c r="G271" s="530"/>
      <c r="H271" s="530"/>
      <c r="I271" s="530"/>
      <c r="J271" s="530"/>
      <c r="K271" s="530"/>
      <c r="L271" s="530"/>
      <c r="M271" s="530"/>
      <c r="N271" s="530"/>
      <c r="O271" s="530"/>
      <c r="P271" s="530"/>
      <c r="Q271" s="530"/>
      <c r="R271" s="530"/>
      <c r="S271" s="530"/>
      <c r="T271" s="530"/>
      <c r="U271" s="530"/>
      <c r="V271" s="530"/>
      <c r="W271" s="530"/>
      <c r="X271" s="530"/>
      <c r="Y271" s="530"/>
      <c r="Z271" s="530"/>
    </row>
    <row r="272">
      <c r="A272" s="534"/>
      <c r="B272" s="535"/>
      <c r="C272" s="534"/>
      <c r="D272" s="536"/>
      <c r="E272" s="534"/>
      <c r="F272" s="530"/>
      <c r="G272" s="530"/>
      <c r="H272" s="530"/>
      <c r="I272" s="530"/>
      <c r="J272" s="530"/>
      <c r="K272" s="530"/>
      <c r="L272" s="530"/>
      <c r="M272" s="530"/>
      <c r="N272" s="530"/>
      <c r="O272" s="530"/>
      <c r="P272" s="530"/>
      <c r="Q272" s="530"/>
      <c r="R272" s="530"/>
      <c r="S272" s="530"/>
      <c r="T272" s="530"/>
      <c r="U272" s="530"/>
      <c r="V272" s="530"/>
      <c r="W272" s="530"/>
      <c r="X272" s="530"/>
      <c r="Y272" s="530"/>
      <c r="Z272" s="530"/>
    </row>
    <row r="273">
      <c r="A273" s="534"/>
      <c r="B273" s="535"/>
      <c r="C273" s="534"/>
      <c r="D273" s="536"/>
      <c r="E273" s="534"/>
      <c r="F273" s="530"/>
      <c r="G273" s="530"/>
      <c r="H273" s="530"/>
      <c r="I273" s="530"/>
      <c r="J273" s="530"/>
      <c r="K273" s="530"/>
      <c r="L273" s="530"/>
      <c r="M273" s="530"/>
      <c r="N273" s="530"/>
      <c r="O273" s="530"/>
      <c r="P273" s="530"/>
      <c r="Q273" s="530"/>
      <c r="R273" s="530"/>
      <c r="S273" s="530"/>
      <c r="T273" s="530"/>
      <c r="U273" s="530"/>
      <c r="V273" s="530"/>
      <c r="W273" s="530"/>
      <c r="X273" s="530"/>
      <c r="Y273" s="530"/>
      <c r="Z273" s="530"/>
    </row>
    <row r="274">
      <c r="A274" s="534"/>
      <c r="B274" s="535"/>
      <c r="C274" s="534"/>
      <c r="D274" s="536"/>
      <c r="E274" s="534"/>
      <c r="F274" s="530"/>
      <c r="G274" s="530"/>
      <c r="H274" s="530"/>
      <c r="I274" s="530"/>
      <c r="J274" s="530"/>
      <c r="K274" s="530"/>
      <c r="L274" s="530"/>
      <c r="M274" s="530"/>
      <c r="N274" s="530"/>
      <c r="O274" s="530"/>
      <c r="P274" s="530"/>
      <c r="Q274" s="530"/>
      <c r="R274" s="530"/>
      <c r="S274" s="530"/>
      <c r="T274" s="530"/>
      <c r="U274" s="530"/>
      <c r="V274" s="530"/>
      <c r="W274" s="530"/>
      <c r="X274" s="530"/>
      <c r="Y274" s="530"/>
      <c r="Z274" s="530"/>
    </row>
    <row r="275">
      <c r="A275" s="534"/>
      <c r="B275" s="535"/>
      <c r="C275" s="534"/>
      <c r="D275" s="536"/>
      <c r="E275" s="534"/>
      <c r="F275" s="530"/>
      <c r="G275" s="530"/>
      <c r="H275" s="530"/>
      <c r="I275" s="530"/>
      <c r="J275" s="530"/>
      <c r="K275" s="530"/>
      <c r="L275" s="530"/>
      <c r="M275" s="530"/>
      <c r="N275" s="530"/>
      <c r="O275" s="530"/>
      <c r="P275" s="530"/>
      <c r="Q275" s="530"/>
      <c r="R275" s="530"/>
      <c r="S275" s="530"/>
      <c r="T275" s="530"/>
      <c r="U275" s="530"/>
      <c r="V275" s="530"/>
      <c r="W275" s="530"/>
      <c r="X275" s="530"/>
      <c r="Y275" s="530"/>
      <c r="Z275" s="530"/>
    </row>
    <row r="276">
      <c r="A276" s="534"/>
      <c r="B276" s="535"/>
      <c r="C276" s="534"/>
      <c r="D276" s="536"/>
      <c r="E276" s="534"/>
      <c r="F276" s="530"/>
      <c r="G276" s="530"/>
      <c r="H276" s="530"/>
      <c r="I276" s="530"/>
      <c r="J276" s="530"/>
      <c r="K276" s="530"/>
      <c r="L276" s="530"/>
      <c r="M276" s="530"/>
      <c r="N276" s="530"/>
      <c r="O276" s="530"/>
      <c r="P276" s="530"/>
      <c r="Q276" s="530"/>
      <c r="R276" s="530"/>
      <c r="S276" s="530"/>
      <c r="T276" s="530"/>
      <c r="U276" s="530"/>
      <c r="V276" s="530"/>
      <c r="W276" s="530"/>
      <c r="X276" s="530"/>
      <c r="Y276" s="530"/>
      <c r="Z276" s="530"/>
    </row>
    <row r="277">
      <c r="A277" s="534"/>
      <c r="B277" s="535"/>
      <c r="C277" s="534"/>
      <c r="D277" s="536"/>
      <c r="E277" s="534"/>
      <c r="F277" s="530"/>
      <c r="G277" s="530"/>
      <c r="H277" s="530"/>
      <c r="I277" s="530"/>
      <c r="J277" s="530"/>
      <c r="K277" s="530"/>
      <c r="L277" s="530"/>
      <c r="M277" s="530"/>
      <c r="N277" s="530"/>
      <c r="O277" s="530"/>
      <c r="P277" s="530"/>
      <c r="Q277" s="530"/>
      <c r="R277" s="530"/>
      <c r="S277" s="530"/>
      <c r="T277" s="530"/>
      <c r="U277" s="530"/>
      <c r="V277" s="530"/>
      <c r="W277" s="530"/>
      <c r="X277" s="530"/>
      <c r="Y277" s="530"/>
      <c r="Z277" s="530"/>
    </row>
    <row r="278">
      <c r="A278" s="534"/>
      <c r="B278" s="535"/>
      <c r="C278" s="534"/>
      <c r="D278" s="536"/>
      <c r="E278" s="534"/>
      <c r="F278" s="530"/>
      <c r="G278" s="530"/>
      <c r="H278" s="530"/>
      <c r="I278" s="530"/>
      <c r="J278" s="530"/>
      <c r="K278" s="530"/>
      <c r="L278" s="530"/>
      <c r="M278" s="530"/>
      <c r="N278" s="530"/>
      <c r="O278" s="530"/>
      <c r="P278" s="530"/>
      <c r="Q278" s="530"/>
      <c r="R278" s="530"/>
      <c r="S278" s="530"/>
      <c r="T278" s="530"/>
      <c r="U278" s="530"/>
      <c r="V278" s="530"/>
      <c r="W278" s="530"/>
      <c r="X278" s="530"/>
      <c r="Y278" s="530"/>
      <c r="Z278" s="530"/>
    </row>
    <row r="279">
      <c r="A279" s="534"/>
      <c r="B279" s="535"/>
      <c r="C279" s="534"/>
      <c r="D279" s="536"/>
      <c r="E279" s="534"/>
      <c r="F279" s="530"/>
      <c r="G279" s="530"/>
      <c r="H279" s="530"/>
      <c r="I279" s="530"/>
      <c r="J279" s="530"/>
      <c r="K279" s="530"/>
      <c r="L279" s="530"/>
      <c r="M279" s="530"/>
      <c r="N279" s="530"/>
      <c r="O279" s="530"/>
      <c r="P279" s="530"/>
      <c r="Q279" s="530"/>
      <c r="R279" s="530"/>
      <c r="S279" s="530"/>
      <c r="T279" s="530"/>
      <c r="U279" s="530"/>
      <c r="V279" s="530"/>
      <c r="W279" s="530"/>
      <c r="X279" s="530"/>
      <c r="Y279" s="530"/>
      <c r="Z279" s="530"/>
    </row>
    <row r="280">
      <c r="A280" s="534"/>
      <c r="B280" s="535"/>
      <c r="C280" s="534"/>
      <c r="D280" s="536"/>
      <c r="E280" s="534"/>
      <c r="F280" s="530"/>
      <c r="G280" s="530"/>
      <c r="H280" s="530"/>
      <c r="I280" s="530"/>
      <c r="J280" s="530"/>
      <c r="K280" s="530"/>
      <c r="L280" s="530"/>
      <c r="M280" s="530"/>
      <c r="N280" s="530"/>
      <c r="O280" s="530"/>
      <c r="P280" s="530"/>
      <c r="Q280" s="530"/>
      <c r="R280" s="530"/>
      <c r="S280" s="530"/>
      <c r="T280" s="530"/>
      <c r="U280" s="530"/>
      <c r="V280" s="530"/>
      <c r="W280" s="530"/>
      <c r="X280" s="530"/>
      <c r="Y280" s="530"/>
      <c r="Z280" s="530"/>
    </row>
    <row r="281">
      <c r="A281" s="534"/>
      <c r="B281" s="535"/>
      <c r="C281" s="534"/>
      <c r="D281" s="536"/>
      <c r="E281" s="534"/>
      <c r="F281" s="530"/>
      <c r="G281" s="530"/>
      <c r="H281" s="530"/>
      <c r="I281" s="530"/>
      <c r="J281" s="530"/>
      <c r="K281" s="530"/>
      <c r="L281" s="530"/>
      <c r="M281" s="530"/>
      <c r="N281" s="530"/>
      <c r="O281" s="530"/>
      <c r="P281" s="530"/>
      <c r="Q281" s="530"/>
      <c r="R281" s="530"/>
      <c r="S281" s="530"/>
      <c r="T281" s="530"/>
      <c r="U281" s="530"/>
      <c r="V281" s="530"/>
      <c r="W281" s="530"/>
      <c r="X281" s="530"/>
      <c r="Y281" s="530"/>
      <c r="Z281" s="530"/>
    </row>
    <row r="282">
      <c r="A282" s="534"/>
      <c r="B282" s="535"/>
      <c r="C282" s="534"/>
      <c r="D282" s="536"/>
      <c r="E282" s="534"/>
      <c r="F282" s="530"/>
      <c r="G282" s="530"/>
      <c r="H282" s="530"/>
      <c r="I282" s="530"/>
      <c r="J282" s="530"/>
      <c r="K282" s="530"/>
      <c r="L282" s="530"/>
      <c r="M282" s="530"/>
      <c r="N282" s="530"/>
      <c r="O282" s="530"/>
      <c r="P282" s="530"/>
      <c r="Q282" s="530"/>
      <c r="R282" s="530"/>
      <c r="S282" s="530"/>
      <c r="T282" s="530"/>
      <c r="U282" s="530"/>
      <c r="V282" s="530"/>
      <c r="W282" s="530"/>
      <c r="X282" s="530"/>
      <c r="Y282" s="530"/>
      <c r="Z282" s="530"/>
    </row>
    <row r="283">
      <c r="A283" s="534"/>
      <c r="B283" s="535"/>
      <c r="C283" s="534"/>
      <c r="D283" s="536"/>
      <c r="E283" s="534"/>
      <c r="F283" s="530"/>
      <c r="G283" s="530"/>
      <c r="H283" s="530"/>
      <c r="I283" s="530"/>
      <c r="J283" s="530"/>
      <c r="K283" s="530"/>
      <c r="L283" s="530"/>
      <c r="M283" s="530"/>
      <c r="N283" s="530"/>
      <c r="O283" s="530"/>
      <c r="P283" s="530"/>
      <c r="Q283" s="530"/>
      <c r="R283" s="530"/>
      <c r="S283" s="530"/>
      <c r="T283" s="530"/>
      <c r="U283" s="530"/>
      <c r="V283" s="530"/>
      <c r="W283" s="530"/>
      <c r="X283" s="530"/>
      <c r="Y283" s="530"/>
      <c r="Z283" s="530"/>
    </row>
    <row r="284">
      <c r="A284" s="534"/>
      <c r="B284" s="535"/>
      <c r="C284" s="534"/>
      <c r="D284" s="536"/>
      <c r="E284" s="534"/>
      <c r="F284" s="530"/>
      <c r="G284" s="530"/>
      <c r="H284" s="530"/>
      <c r="I284" s="530"/>
      <c r="J284" s="530"/>
      <c r="K284" s="530"/>
      <c r="L284" s="530"/>
      <c r="M284" s="530"/>
      <c r="N284" s="530"/>
      <c r="O284" s="530"/>
      <c r="P284" s="530"/>
      <c r="Q284" s="530"/>
      <c r="R284" s="530"/>
      <c r="S284" s="530"/>
      <c r="T284" s="530"/>
      <c r="U284" s="530"/>
      <c r="V284" s="530"/>
      <c r="W284" s="530"/>
      <c r="X284" s="530"/>
      <c r="Y284" s="530"/>
      <c r="Z284" s="530"/>
    </row>
    <row r="285">
      <c r="A285" s="534"/>
      <c r="B285" s="535"/>
      <c r="C285" s="534"/>
      <c r="D285" s="536"/>
      <c r="E285" s="534"/>
      <c r="F285" s="530"/>
      <c r="G285" s="530"/>
      <c r="H285" s="530"/>
      <c r="I285" s="530"/>
      <c r="J285" s="530"/>
      <c r="K285" s="530"/>
      <c r="L285" s="530"/>
      <c r="M285" s="530"/>
      <c r="N285" s="530"/>
      <c r="O285" s="530"/>
      <c r="P285" s="530"/>
      <c r="Q285" s="530"/>
      <c r="R285" s="530"/>
      <c r="S285" s="530"/>
      <c r="T285" s="530"/>
      <c r="U285" s="530"/>
      <c r="V285" s="530"/>
      <c r="W285" s="530"/>
      <c r="X285" s="530"/>
      <c r="Y285" s="530"/>
      <c r="Z285" s="530"/>
    </row>
    <row r="286">
      <c r="A286" s="534"/>
      <c r="B286" s="535"/>
      <c r="C286" s="534"/>
      <c r="D286" s="536"/>
      <c r="E286" s="534"/>
      <c r="F286" s="530"/>
      <c r="G286" s="530"/>
      <c r="H286" s="530"/>
      <c r="I286" s="530"/>
      <c r="J286" s="530"/>
      <c r="K286" s="530"/>
      <c r="L286" s="530"/>
      <c r="M286" s="530"/>
      <c r="N286" s="530"/>
      <c r="O286" s="530"/>
      <c r="P286" s="530"/>
      <c r="Q286" s="530"/>
      <c r="R286" s="530"/>
      <c r="S286" s="530"/>
      <c r="T286" s="530"/>
      <c r="U286" s="530"/>
      <c r="V286" s="530"/>
      <c r="W286" s="530"/>
      <c r="X286" s="530"/>
      <c r="Y286" s="530"/>
      <c r="Z286" s="530"/>
    </row>
    <row r="287">
      <c r="A287" s="534"/>
      <c r="B287" s="535"/>
      <c r="C287" s="534"/>
      <c r="D287" s="536"/>
      <c r="E287" s="534"/>
      <c r="F287" s="530"/>
      <c r="G287" s="530"/>
      <c r="H287" s="530"/>
      <c r="I287" s="530"/>
      <c r="J287" s="530"/>
      <c r="K287" s="530"/>
      <c r="L287" s="530"/>
      <c r="M287" s="530"/>
      <c r="N287" s="530"/>
      <c r="O287" s="530"/>
      <c r="P287" s="530"/>
      <c r="Q287" s="530"/>
      <c r="R287" s="530"/>
      <c r="S287" s="530"/>
      <c r="T287" s="530"/>
      <c r="U287" s="530"/>
      <c r="V287" s="530"/>
      <c r="W287" s="530"/>
      <c r="X287" s="530"/>
      <c r="Y287" s="530"/>
      <c r="Z287" s="530"/>
    </row>
    <row r="288">
      <c r="A288" s="534"/>
      <c r="B288" s="535"/>
      <c r="C288" s="534"/>
      <c r="D288" s="536"/>
      <c r="E288" s="534"/>
      <c r="F288" s="530"/>
      <c r="G288" s="530"/>
      <c r="H288" s="530"/>
      <c r="I288" s="530"/>
      <c r="J288" s="530"/>
      <c r="K288" s="530"/>
      <c r="L288" s="530"/>
      <c r="M288" s="530"/>
      <c r="N288" s="530"/>
      <c r="O288" s="530"/>
      <c r="P288" s="530"/>
      <c r="Q288" s="530"/>
      <c r="R288" s="530"/>
      <c r="S288" s="530"/>
      <c r="T288" s="530"/>
      <c r="U288" s="530"/>
      <c r="V288" s="530"/>
      <c r="W288" s="530"/>
      <c r="X288" s="530"/>
      <c r="Y288" s="530"/>
      <c r="Z288" s="530"/>
    </row>
    <row r="289">
      <c r="A289" s="534"/>
      <c r="B289" s="535"/>
      <c r="C289" s="534"/>
      <c r="D289" s="536"/>
      <c r="E289" s="534"/>
      <c r="F289" s="530"/>
      <c r="G289" s="530"/>
      <c r="H289" s="530"/>
      <c r="I289" s="530"/>
      <c r="J289" s="530"/>
      <c r="K289" s="530"/>
      <c r="L289" s="530"/>
      <c r="M289" s="530"/>
      <c r="N289" s="530"/>
      <c r="O289" s="530"/>
      <c r="P289" s="530"/>
      <c r="Q289" s="530"/>
      <c r="R289" s="530"/>
      <c r="S289" s="530"/>
      <c r="T289" s="530"/>
      <c r="U289" s="530"/>
      <c r="V289" s="530"/>
      <c r="W289" s="530"/>
      <c r="X289" s="530"/>
      <c r="Y289" s="530"/>
      <c r="Z289" s="530"/>
    </row>
    <row r="290">
      <c r="A290" s="534"/>
      <c r="B290" s="535"/>
      <c r="C290" s="534"/>
      <c r="D290" s="536"/>
      <c r="E290" s="534"/>
      <c r="F290" s="530"/>
      <c r="G290" s="530"/>
      <c r="H290" s="530"/>
      <c r="I290" s="530"/>
      <c r="J290" s="530"/>
      <c r="K290" s="530"/>
      <c r="L290" s="530"/>
      <c r="M290" s="530"/>
      <c r="N290" s="530"/>
      <c r="O290" s="530"/>
      <c r="P290" s="530"/>
      <c r="Q290" s="530"/>
      <c r="R290" s="530"/>
      <c r="S290" s="530"/>
      <c r="T290" s="530"/>
      <c r="U290" s="530"/>
      <c r="V290" s="530"/>
      <c r="W290" s="530"/>
      <c r="X290" s="530"/>
      <c r="Y290" s="530"/>
      <c r="Z290" s="530"/>
    </row>
    <row r="291">
      <c r="A291" s="534"/>
      <c r="B291" s="535"/>
      <c r="C291" s="534"/>
      <c r="D291" s="536"/>
      <c r="E291" s="534"/>
      <c r="F291" s="530"/>
      <c r="G291" s="530"/>
      <c r="H291" s="530"/>
      <c r="I291" s="530"/>
      <c r="J291" s="530"/>
      <c r="K291" s="530"/>
      <c r="L291" s="530"/>
      <c r="M291" s="530"/>
      <c r="N291" s="530"/>
      <c r="O291" s="530"/>
      <c r="P291" s="530"/>
      <c r="Q291" s="530"/>
      <c r="R291" s="530"/>
      <c r="S291" s="530"/>
      <c r="T291" s="530"/>
      <c r="U291" s="530"/>
      <c r="V291" s="530"/>
      <c r="W291" s="530"/>
      <c r="X291" s="530"/>
      <c r="Y291" s="530"/>
      <c r="Z291" s="530"/>
    </row>
    <row r="292">
      <c r="A292" s="534"/>
      <c r="B292" s="535"/>
      <c r="C292" s="534"/>
      <c r="D292" s="536"/>
      <c r="E292" s="534"/>
      <c r="F292" s="530"/>
      <c r="G292" s="530"/>
      <c r="H292" s="530"/>
      <c r="I292" s="530"/>
      <c r="J292" s="530"/>
      <c r="K292" s="530"/>
      <c r="L292" s="530"/>
      <c r="M292" s="530"/>
      <c r="N292" s="530"/>
      <c r="O292" s="530"/>
      <c r="P292" s="530"/>
      <c r="Q292" s="530"/>
      <c r="R292" s="530"/>
      <c r="S292" s="530"/>
      <c r="T292" s="530"/>
      <c r="U292" s="530"/>
      <c r="V292" s="530"/>
      <c r="W292" s="530"/>
      <c r="X292" s="530"/>
      <c r="Y292" s="530"/>
      <c r="Z292" s="530"/>
    </row>
    <row r="293">
      <c r="A293" s="534"/>
      <c r="B293" s="535"/>
      <c r="C293" s="534"/>
      <c r="D293" s="536"/>
      <c r="E293" s="534"/>
      <c r="F293" s="530"/>
      <c r="G293" s="530"/>
      <c r="H293" s="530"/>
      <c r="I293" s="530"/>
      <c r="J293" s="530"/>
      <c r="K293" s="530"/>
      <c r="L293" s="530"/>
      <c r="M293" s="530"/>
      <c r="N293" s="530"/>
      <c r="O293" s="530"/>
      <c r="P293" s="530"/>
      <c r="Q293" s="530"/>
      <c r="R293" s="530"/>
      <c r="S293" s="530"/>
      <c r="T293" s="530"/>
      <c r="U293" s="530"/>
      <c r="V293" s="530"/>
      <c r="W293" s="530"/>
      <c r="X293" s="530"/>
      <c r="Y293" s="530"/>
      <c r="Z293" s="530"/>
    </row>
    <row r="294">
      <c r="A294" s="534"/>
      <c r="B294" s="535"/>
      <c r="C294" s="534"/>
      <c r="D294" s="536"/>
      <c r="E294" s="534"/>
      <c r="F294" s="530"/>
      <c r="G294" s="530"/>
      <c r="H294" s="530"/>
      <c r="I294" s="530"/>
      <c r="J294" s="530"/>
      <c r="K294" s="530"/>
      <c r="L294" s="530"/>
      <c r="M294" s="530"/>
      <c r="N294" s="530"/>
      <c r="O294" s="530"/>
      <c r="P294" s="530"/>
      <c r="Q294" s="530"/>
      <c r="R294" s="530"/>
      <c r="S294" s="530"/>
      <c r="T294" s="530"/>
      <c r="U294" s="530"/>
      <c r="V294" s="530"/>
      <c r="W294" s="530"/>
      <c r="X294" s="530"/>
      <c r="Y294" s="530"/>
      <c r="Z294" s="530"/>
    </row>
    <row r="295">
      <c r="A295" s="534"/>
      <c r="B295" s="535"/>
      <c r="C295" s="534"/>
      <c r="D295" s="536"/>
      <c r="E295" s="534"/>
      <c r="F295" s="530"/>
      <c r="G295" s="530"/>
      <c r="H295" s="530"/>
      <c r="I295" s="530"/>
      <c r="J295" s="530"/>
      <c r="K295" s="530"/>
      <c r="L295" s="530"/>
      <c r="M295" s="530"/>
      <c r="N295" s="530"/>
      <c r="O295" s="530"/>
      <c r="P295" s="530"/>
      <c r="Q295" s="530"/>
      <c r="R295" s="530"/>
      <c r="S295" s="530"/>
      <c r="T295" s="530"/>
      <c r="U295" s="530"/>
      <c r="V295" s="530"/>
      <c r="W295" s="530"/>
      <c r="X295" s="530"/>
      <c r="Y295" s="530"/>
      <c r="Z295" s="530"/>
    </row>
    <row r="296">
      <c r="A296" s="534"/>
      <c r="B296" s="535"/>
      <c r="C296" s="534"/>
      <c r="D296" s="536"/>
      <c r="E296" s="534"/>
      <c r="F296" s="530"/>
      <c r="G296" s="530"/>
      <c r="H296" s="530"/>
      <c r="I296" s="530"/>
      <c r="J296" s="530"/>
      <c r="K296" s="530"/>
      <c r="L296" s="530"/>
      <c r="M296" s="530"/>
      <c r="N296" s="530"/>
      <c r="O296" s="530"/>
      <c r="P296" s="530"/>
      <c r="Q296" s="530"/>
      <c r="R296" s="530"/>
      <c r="S296" s="530"/>
      <c r="T296" s="530"/>
      <c r="U296" s="530"/>
      <c r="V296" s="530"/>
      <c r="W296" s="530"/>
      <c r="X296" s="530"/>
      <c r="Y296" s="530"/>
      <c r="Z296" s="530"/>
    </row>
    <row r="297">
      <c r="A297" s="534"/>
      <c r="B297" s="535"/>
      <c r="C297" s="534"/>
      <c r="D297" s="536"/>
      <c r="E297" s="534"/>
      <c r="F297" s="530"/>
      <c r="G297" s="530"/>
      <c r="H297" s="530"/>
      <c r="I297" s="530"/>
      <c r="J297" s="530"/>
      <c r="K297" s="530"/>
      <c r="L297" s="530"/>
      <c r="M297" s="530"/>
      <c r="N297" s="530"/>
      <c r="O297" s="530"/>
      <c r="P297" s="530"/>
      <c r="Q297" s="530"/>
      <c r="R297" s="530"/>
      <c r="S297" s="530"/>
      <c r="T297" s="530"/>
      <c r="U297" s="530"/>
      <c r="V297" s="530"/>
      <c r="W297" s="530"/>
      <c r="X297" s="530"/>
      <c r="Y297" s="530"/>
      <c r="Z297" s="530"/>
    </row>
    <row r="298">
      <c r="A298" s="534"/>
      <c r="B298" s="535"/>
      <c r="C298" s="534"/>
      <c r="D298" s="536"/>
      <c r="E298" s="534"/>
      <c r="F298" s="530"/>
      <c r="G298" s="530"/>
      <c r="H298" s="530"/>
      <c r="I298" s="530"/>
      <c r="J298" s="530"/>
      <c r="K298" s="530"/>
      <c r="L298" s="530"/>
      <c r="M298" s="530"/>
      <c r="N298" s="530"/>
      <c r="O298" s="530"/>
      <c r="P298" s="530"/>
      <c r="Q298" s="530"/>
      <c r="R298" s="530"/>
      <c r="S298" s="530"/>
      <c r="T298" s="530"/>
      <c r="U298" s="530"/>
      <c r="V298" s="530"/>
      <c r="W298" s="530"/>
      <c r="X298" s="530"/>
      <c r="Y298" s="530"/>
      <c r="Z298" s="530"/>
    </row>
    <row r="299">
      <c r="A299" s="534"/>
      <c r="B299" s="535"/>
      <c r="C299" s="534"/>
      <c r="D299" s="536"/>
      <c r="E299" s="534"/>
      <c r="F299" s="530"/>
      <c r="G299" s="530"/>
      <c r="H299" s="530"/>
      <c r="I299" s="530"/>
      <c r="J299" s="530"/>
      <c r="K299" s="530"/>
      <c r="L299" s="530"/>
      <c r="M299" s="530"/>
      <c r="N299" s="530"/>
      <c r="O299" s="530"/>
      <c r="P299" s="530"/>
      <c r="Q299" s="530"/>
      <c r="R299" s="530"/>
      <c r="S299" s="530"/>
      <c r="T299" s="530"/>
      <c r="U299" s="530"/>
      <c r="V299" s="530"/>
      <c r="W299" s="530"/>
      <c r="X299" s="530"/>
      <c r="Y299" s="530"/>
      <c r="Z299" s="530"/>
    </row>
    <row r="300">
      <c r="A300" s="534"/>
      <c r="B300" s="535"/>
      <c r="C300" s="534"/>
      <c r="D300" s="536"/>
      <c r="E300" s="534"/>
      <c r="F300" s="530"/>
      <c r="G300" s="530"/>
      <c r="H300" s="530"/>
      <c r="I300" s="530"/>
      <c r="J300" s="530"/>
      <c r="K300" s="530"/>
      <c r="L300" s="530"/>
      <c r="M300" s="530"/>
      <c r="N300" s="530"/>
      <c r="O300" s="530"/>
      <c r="P300" s="530"/>
      <c r="Q300" s="530"/>
      <c r="R300" s="530"/>
      <c r="S300" s="530"/>
      <c r="T300" s="530"/>
      <c r="U300" s="530"/>
      <c r="V300" s="530"/>
      <c r="W300" s="530"/>
      <c r="X300" s="530"/>
      <c r="Y300" s="530"/>
      <c r="Z300" s="530"/>
    </row>
    <row r="301">
      <c r="A301" s="534"/>
      <c r="B301" s="535"/>
      <c r="C301" s="534"/>
      <c r="D301" s="536"/>
      <c r="E301" s="534"/>
      <c r="F301" s="530"/>
      <c r="G301" s="530"/>
      <c r="H301" s="530"/>
      <c r="I301" s="530"/>
      <c r="J301" s="530"/>
      <c r="K301" s="530"/>
      <c r="L301" s="530"/>
      <c r="M301" s="530"/>
      <c r="N301" s="530"/>
      <c r="O301" s="530"/>
      <c r="P301" s="530"/>
      <c r="Q301" s="530"/>
      <c r="R301" s="530"/>
      <c r="S301" s="530"/>
      <c r="T301" s="530"/>
      <c r="U301" s="530"/>
      <c r="V301" s="530"/>
      <c r="W301" s="530"/>
      <c r="X301" s="530"/>
      <c r="Y301" s="530"/>
      <c r="Z301" s="530"/>
    </row>
    <row r="302">
      <c r="A302" s="534"/>
      <c r="B302" s="535"/>
      <c r="C302" s="534"/>
      <c r="D302" s="536"/>
      <c r="E302" s="534"/>
      <c r="F302" s="530"/>
      <c r="G302" s="530"/>
      <c r="H302" s="530"/>
      <c r="I302" s="530"/>
      <c r="J302" s="530"/>
      <c r="K302" s="530"/>
      <c r="L302" s="530"/>
      <c r="M302" s="530"/>
      <c r="N302" s="530"/>
      <c r="O302" s="530"/>
      <c r="P302" s="530"/>
      <c r="Q302" s="530"/>
      <c r="R302" s="530"/>
      <c r="S302" s="530"/>
      <c r="T302" s="530"/>
      <c r="U302" s="530"/>
      <c r="V302" s="530"/>
      <c r="W302" s="530"/>
      <c r="X302" s="530"/>
      <c r="Y302" s="530"/>
      <c r="Z302" s="530"/>
    </row>
    <row r="303">
      <c r="A303" s="534"/>
      <c r="B303" s="535"/>
      <c r="C303" s="534"/>
      <c r="D303" s="536"/>
      <c r="E303" s="534"/>
      <c r="F303" s="530"/>
      <c r="G303" s="530"/>
      <c r="H303" s="530"/>
      <c r="I303" s="530"/>
      <c r="J303" s="530"/>
      <c r="K303" s="530"/>
      <c r="L303" s="530"/>
      <c r="M303" s="530"/>
      <c r="N303" s="530"/>
      <c r="O303" s="530"/>
      <c r="P303" s="530"/>
      <c r="Q303" s="530"/>
      <c r="R303" s="530"/>
      <c r="S303" s="530"/>
      <c r="T303" s="530"/>
      <c r="U303" s="530"/>
      <c r="V303" s="530"/>
      <c r="W303" s="530"/>
      <c r="X303" s="530"/>
      <c r="Y303" s="530"/>
      <c r="Z303" s="530"/>
    </row>
    <row r="304">
      <c r="A304" s="534"/>
      <c r="B304" s="535"/>
      <c r="C304" s="534"/>
      <c r="D304" s="536"/>
      <c r="E304" s="534"/>
      <c r="F304" s="530"/>
      <c r="G304" s="530"/>
      <c r="H304" s="530"/>
      <c r="I304" s="530"/>
      <c r="J304" s="530"/>
      <c r="K304" s="530"/>
      <c r="L304" s="530"/>
      <c r="M304" s="530"/>
      <c r="N304" s="530"/>
      <c r="O304" s="530"/>
      <c r="P304" s="530"/>
      <c r="Q304" s="530"/>
      <c r="R304" s="530"/>
      <c r="S304" s="530"/>
      <c r="T304" s="530"/>
      <c r="U304" s="530"/>
      <c r="V304" s="530"/>
      <c r="W304" s="530"/>
      <c r="X304" s="530"/>
      <c r="Y304" s="530"/>
      <c r="Z304" s="530"/>
    </row>
    <row r="305">
      <c r="A305" s="534"/>
      <c r="B305" s="535"/>
      <c r="C305" s="534"/>
      <c r="D305" s="536"/>
      <c r="E305" s="534"/>
      <c r="F305" s="530"/>
      <c r="G305" s="530"/>
      <c r="H305" s="530"/>
      <c r="I305" s="530"/>
      <c r="J305" s="530"/>
      <c r="K305" s="530"/>
      <c r="L305" s="530"/>
      <c r="M305" s="530"/>
      <c r="N305" s="530"/>
      <c r="O305" s="530"/>
      <c r="P305" s="530"/>
      <c r="Q305" s="530"/>
      <c r="R305" s="530"/>
      <c r="S305" s="530"/>
      <c r="T305" s="530"/>
      <c r="U305" s="530"/>
      <c r="V305" s="530"/>
      <c r="W305" s="530"/>
      <c r="X305" s="530"/>
      <c r="Y305" s="530"/>
      <c r="Z305" s="530"/>
    </row>
    <row r="306">
      <c r="A306" s="534"/>
      <c r="B306" s="535"/>
      <c r="C306" s="534"/>
      <c r="D306" s="536"/>
      <c r="E306" s="534"/>
      <c r="F306" s="530"/>
      <c r="G306" s="530"/>
      <c r="H306" s="530"/>
      <c r="I306" s="530"/>
      <c r="J306" s="530"/>
      <c r="K306" s="530"/>
      <c r="L306" s="530"/>
      <c r="M306" s="530"/>
      <c r="N306" s="530"/>
      <c r="O306" s="530"/>
      <c r="P306" s="530"/>
      <c r="Q306" s="530"/>
      <c r="R306" s="530"/>
      <c r="S306" s="530"/>
      <c r="T306" s="530"/>
      <c r="U306" s="530"/>
      <c r="V306" s="530"/>
      <c r="W306" s="530"/>
      <c r="X306" s="530"/>
      <c r="Y306" s="530"/>
      <c r="Z306" s="530"/>
    </row>
    <row r="307">
      <c r="A307" s="534"/>
      <c r="B307" s="535"/>
      <c r="C307" s="534"/>
      <c r="D307" s="536"/>
      <c r="E307" s="534"/>
      <c r="F307" s="530"/>
      <c r="G307" s="530"/>
      <c r="H307" s="530"/>
      <c r="I307" s="530"/>
      <c r="J307" s="530"/>
      <c r="K307" s="530"/>
      <c r="L307" s="530"/>
      <c r="M307" s="530"/>
      <c r="N307" s="530"/>
      <c r="O307" s="530"/>
      <c r="P307" s="530"/>
      <c r="Q307" s="530"/>
      <c r="R307" s="530"/>
      <c r="S307" s="530"/>
      <c r="T307" s="530"/>
      <c r="U307" s="530"/>
      <c r="V307" s="530"/>
      <c r="W307" s="530"/>
      <c r="X307" s="530"/>
      <c r="Y307" s="530"/>
      <c r="Z307" s="530"/>
    </row>
    <row r="308">
      <c r="A308" s="534"/>
      <c r="B308" s="535"/>
      <c r="C308" s="534"/>
      <c r="D308" s="536"/>
      <c r="E308" s="534"/>
      <c r="F308" s="530"/>
      <c r="G308" s="530"/>
      <c r="H308" s="530"/>
      <c r="I308" s="530"/>
      <c r="J308" s="530"/>
      <c r="K308" s="530"/>
      <c r="L308" s="530"/>
      <c r="M308" s="530"/>
      <c r="N308" s="530"/>
      <c r="O308" s="530"/>
      <c r="P308" s="530"/>
      <c r="Q308" s="530"/>
      <c r="R308" s="530"/>
      <c r="S308" s="530"/>
      <c r="T308" s="530"/>
      <c r="U308" s="530"/>
      <c r="V308" s="530"/>
      <c r="W308" s="530"/>
      <c r="X308" s="530"/>
      <c r="Y308" s="530"/>
      <c r="Z308" s="530"/>
    </row>
    <row r="309">
      <c r="A309" s="534"/>
      <c r="B309" s="535"/>
      <c r="C309" s="534"/>
      <c r="D309" s="536"/>
      <c r="E309" s="534"/>
      <c r="F309" s="530"/>
      <c r="G309" s="530"/>
      <c r="H309" s="530"/>
      <c r="I309" s="530"/>
      <c r="J309" s="530"/>
      <c r="K309" s="530"/>
      <c r="L309" s="530"/>
      <c r="M309" s="530"/>
      <c r="N309" s="530"/>
      <c r="O309" s="530"/>
      <c r="P309" s="530"/>
      <c r="Q309" s="530"/>
      <c r="R309" s="530"/>
      <c r="S309" s="530"/>
      <c r="T309" s="530"/>
      <c r="U309" s="530"/>
      <c r="V309" s="530"/>
      <c r="W309" s="530"/>
      <c r="X309" s="530"/>
      <c r="Y309" s="530"/>
      <c r="Z309" s="530"/>
    </row>
    <row r="310">
      <c r="A310" s="534"/>
      <c r="B310" s="535"/>
      <c r="C310" s="534"/>
      <c r="D310" s="536"/>
      <c r="E310" s="534"/>
      <c r="F310" s="530"/>
      <c r="G310" s="530"/>
      <c r="H310" s="530"/>
      <c r="I310" s="530"/>
      <c r="J310" s="530"/>
      <c r="K310" s="530"/>
      <c r="L310" s="530"/>
      <c r="M310" s="530"/>
      <c r="N310" s="530"/>
      <c r="O310" s="530"/>
      <c r="P310" s="530"/>
      <c r="Q310" s="530"/>
      <c r="R310" s="530"/>
      <c r="S310" s="530"/>
      <c r="T310" s="530"/>
      <c r="U310" s="530"/>
      <c r="V310" s="530"/>
      <c r="W310" s="530"/>
      <c r="X310" s="530"/>
      <c r="Y310" s="530"/>
      <c r="Z310" s="530"/>
    </row>
    <row r="311">
      <c r="A311" s="534"/>
      <c r="B311" s="535"/>
      <c r="C311" s="534"/>
      <c r="D311" s="536"/>
      <c r="E311" s="534"/>
      <c r="F311" s="530"/>
      <c r="G311" s="530"/>
      <c r="H311" s="530"/>
      <c r="I311" s="530"/>
      <c r="J311" s="530"/>
      <c r="K311" s="530"/>
      <c r="L311" s="530"/>
      <c r="M311" s="530"/>
      <c r="N311" s="530"/>
      <c r="O311" s="530"/>
      <c r="P311" s="530"/>
      <c r="Q311" s="530"/>
      <c r="R311" s="530"/>
      <c r="S311" s="530"/>
      <c r="T311" s="530"/>
      <c r="U311" s="530"/>
      <c r="V311" s="530"/>
      <c r="W311" s="530"/>
      <c r="X311" s="530"/>
      <c r="Y311" s="530"/>
      <c r="Z311" s="530"/>
    </row>
    <row r="312">
      <c r="A312" s="534"/>
      <c r="B312" s="535"/>
      <c r="C312" s="534"/>
      <c r="D312" s="536"/>
      <c r="E312" s="534"/>
      <c r="F312" s="530"/>
      <c r="G312" s="530"/>
      <c r="H312" s="530"/>
      <c r="I312" s="530"/>
      <c r="J312" s="530"/>
      <c r="K312" s="530"/>
      <c r="L312" s="530"/>
      <c r="M312" s="530"/>
      <c r="N312" s="530"/>
      <c r="O312" s="530"/>
      <c r="P312" s="530"/>
      <c r="Q312" s="530"/>
      <c r="R312" s="530"/>
      <c r="S312" s="530"/>
      <c r="T312" s="530"/>
      <c r="U312" s="530"/>
      <c r="V312" s="530"/>
      <c r="W312" s="530"/>
      <c r="X312" s="530"/>
      <c r="Y312" s="530"/>
      <c r="Z312" s="530"/>
    </row>
    <row r="313">
      <c r="A313" s="534"/>
      <c r="B313" s="535"/>
      <c r="C313" s="534"/>
      <c r="D313" s="536"/>
      <c r="E313" s="534"/>
      <c r="F313" s="530"/>
      <c r="G313" s="530"/>
      <c r="H313" s="530"/>
      <c r="I313" s="530"/>
      <c r="J313" s="530"/>
      <c r="K313" s="530"/>
      <c r="L313" s="530"/>
      <c r="M313" s="530"/>
      <c r="N313" s="530"/>
      <c r="O313" s="530"/>
      <c r="P313" s="530"/>
      <c r="Q313" s="530"/>
      <c r="R313" s="530"/>
      <c r="S313" s="530"/>
      <c r="T313" s="530"/>
      <c r="U313" s="530"/>
      <c r="V313" s="530"/>
      <c r="W313" s="530"/>
      <c r="X313" s="530"/>
      <c r="Y313" s="530"/>
      <c r="Z313" s="530"/>
    </row>
    <row r="314">
      <c r="A314" s="534"/>
      <c r="B314" s="535"/>
      <c r="C314" s="534"/>
      <c r="D314" s="536"/>
      <c r="E314" s="534"/>
      <c r="F314" s="530"/>
      <c r="G314" s="530"/>
      <c r="H314" s="530"/>
      <c r="I314" s="530"/>
      <c r="J314" s="530"/>
      <c r="K314" s="530"/>
      <c r="L314" s="530"/>
      <c r="M314" s="530"/>
      <c r="N314" s="530"/>
      <c r="O314" s="530"/>
      <c r="P314" s="530"/>
      <c r="Q314" s="530"/>
      <c r="R314" s="530"/>
      <c r="S314" s="530"/>
      <c r="T314" s="530"/>
      <c r="U314" s="530"/>
      <c r="V314" s="530"/>
      <c r="W314" s="530"/>
      <c r="X314" s="530"/>
      <c r="Y314" s="530"/>
      <c r="Z314" s="530"/>
    </row>
    <row r="315">
      <c r="A315" s="534"/>
      <c r="B315" s="535"/>
      <c r="C315" s="534"/>
      <c r="D315" s="536"/>
      <c r="E315" s="534"/>
      <c r="F315" s="530"/>
      <c r="G315" s="530"/>
      <c r="H315" s="530"/>
      <c r="I315" s="530"/>
      <c r="J315" s="530"/>
      <c r="K315" s="530"/>
      <c r="L315" s="530"/>
      <c r="M315" s="530"/>
      <c r="N315" s="530"/>
      <c r="O315" s="530"/>
      <c r="P315" s="530"/>
      <c r="Q315" s="530"/>
      <c r="R315" s="530"/>
      <c r="S315" s="530"/>
      <c r="T315" s="530"/>
      <c r="U315" s="530"/>
      <c r="V315" s="530"/>
      <c r="W315" s="530"/>
      <c r="X315" s="530"/>
      <c r="Y315" s="530"/>
      <c r="Z315" s="530"/>
    </row>
    <row r="316">
      <c r="A316" s="534"/>
      <c r="B316" s="535"/>
      <c r="C316" s="534"/>
      <c r="D316" s="536"/>
      <c r="E316" s="534"/>
      <c r="F316" s="530"/>
      <c r="G316" s="530"/>
      <c r="H316" s="530"/>
      <c r="I316" s="530"/>
      <c r="J316" s="530"/>
      <c r="K316" s="530"/>
      <c r="L316" s="530"/>
      <c r="M316" s="530"/>
      <c r="N316" s="530"/>
      <c r="O316" s="530"/>
      <c r="P316" s="530"/>
      <c r="Q316" s="530"/>
      <c r="R316" s="530"/>
      <c r="S316" s="530"/>
      <c r="T316" s="530"/>
      <c r="U316" s="530"/>
      <c r="V316" s="530"/>
      <c r="W316" s="530"/>
      <c r="X316" s="530"/>
      <c r="Y316" s="530"/>
      <c r="Z316" s="530"/>
    </row>
    <row r="317">
      <c r="A317" s="534"/>
      <c r="B317" s="535"/>
      <c r="C317" s="534"/>
      <c r="D317" s="536"/>
      <c r="E317" s="534"/>
      <c r="F317" s="530"/>
      <c r="G317" s="530"/>
      <c r="H317" s="530"/>
      <c r="I317" s="530"/>
      <c r="J317" s="530"/>
      <c r="K317" s="530"/>
      <c r="L317" s="530"/>
      <c r="M317" s="530"/>
      <c r="N317" s="530"/>
      <c r="O317" s="530"/>
      <c r="P317" s="530"/>
      <c r="Q317" s="530"/>
      <c r="R317" s="530"/>
      <c r="S317" s="530"/>
      <c r="T317" s="530"/>
      <c r="U317" s="530"/>
      <c r="V317" s="530"/>
      <c r="W317" s="530"/>
      <c r="X317" s="530"/>
      <c r="Y317" s="530"/>
      <c r="Z317" s="530"/>
    </row>
    <row r="318">
      <c r="A318" s="534"/>
      <c r="B318" s="535"/>
      <c r="C318" s="534"/>
      <c r="D318" s="536"/>
      <c r="E318" s="534"/>
      <c r="F318" s="530"/>
      <c r="G318" s="530"/>
      <c r="H318" s="530"/>
      <c r="I318" s="530"/>
      <c r="J318" s="530"/>
      <c r="K318" s="530"/>
      <c r="L318" s="530"/>
      <c r="M318" s="530"/>
      <c r="N318" s="530"/>
      <c r="O318" s="530"/>
      <c r="P318" s="530"/>
      <c r="Q318" s="530"/>
      <c r="R318" s="530"/>
      <c r="S318" s="530"/>
      <c r="T318" s="530"/>
      <c r="U318" s="530"/>
      <c r="V318" s="530"/>
      <c r="W318" s="530"/>
      <c r="X318" s="530"/>
      <c r="Y318" s="530"/>
      <c r="Z318" s="530"/>
    </row>
    <row r="319">
      <c r="A319" s="534"/>
      <c r="B319" s="535"/>
      <c r="C319" s="534"/>
      <c r="D319" s="536"/>
      <c r="E319" s="534"/>
      <c r="F319" s="530"/>
      <c r="G319" s="530"/>
      <c r="H319" s="530"/>
      <c r="I319" s="530"/>
      <c r="J319" s="530"/>
      <c r="K319" s="530"/>
      <c r="L319" s="530"/>
      <c r="M319" s="530"/>
      <c r="N319" s="530"/>
      <c r="O319" s="530"/>
      <c r="P319" s="530"/>
      <c r="Q319" s="530"/>
      <c r="R319" s="530"/>
      <c r="S319" s="530"/>
      <c r="T319" s="530"/>
      <c r="U319" s="530"/>
      <c r="V319" s="530"/>
      <c r="W319" s="530"/>
      <c r="X319" s="530"/>
      <c r="Y319" s="530"/>
      <c r="Z319" s="530"/>
    </row>
    <row r="320">
      <c r="A320" s="534"/>
      <c r="B320" s="535"/>
      <c r="C320" s="534"/>
      <c r="D320" s="536"/>
      <c r="E320" s="534"/>
      <c r="F320" s="530"/>
      <c r="G320" s="530"/>
      <c r="H320" s="530"/>
      <c r="I320" s="530"/>
      <c r="J320" s="530"/>
      <c r="K320" s="530"/>
      <c r="L320" s="530"/>
      <c r="M320" s="530"/>
      <c r="N320" s="530"/>
      <c r="O320" s="530"/>
      <c r="P320" s="530"/>
      <c r="Q320" s="530"/>
      <c r="R320" s="530"/>
      <c r="S320" s="530"/>
      <c r="T320" s="530"/>
      <c r="U320" s="530"/>
      <c r="V320" s="530"/>
      <c r="W320" s="530"/>
      <c r="X320" s="530"/>
      <c r="Y320" s="530"/>
      <c r="Z320" s="530"/>
    </row>
    <row r="321">
      <c r="A321" s="534"/>
      <c r="B321" s="535"/>
      <c r="C321" s="534"/>
      <c r="D321" s="536"/>
      <c r="E321" s="534"/>
      <c r="F321" s="530"/>
      <c r="G321" s="530"/>
      <c r="H321" s="530"/>
      <c r="I321" s="530"/>
      <c r="J321" s="530"/>
      <c r="K321" s="530"/>
      <c r="L321" s="530"/>
      <c r="M321" s="530"/>
      <c r="N321" s="530"/>
      <c r="O321" s="530"/>
      <c r="P321" s="530"/>
      <c r="Q321" s="530"/>
      <c r="R321" s="530"/>
      <c r="S321" s="530"/>
      <c r="T321" s="530"/>
      <c r="U321" s="530"/>
      <c r="V321" s="530"/>
      <c r="W321" s="530"/>
      <c r="X321" s="530"/>
      <c r="Y321" s="530"/>
      <c r="Z321" s="530"/>
    </row>
    <row r="322">
      <c r="A322" s="534"/>
      <c r="B322" s="535"/>
      <c r="C322" s="534"/>
      <c r="D322" s="536"/>
      <c r="E322" s="534"/>
      <c r="F322" s="530"/>
      <c r="G322" s="530"/>
      <c r="H322" s="530"/>
      <c r="I322" s="530"/>
      <c r="J322" s="530"/>
      <c r="K322" s="530"/>
      <c r="L322" s="530"/>
      <c r="M322" s="530"/>
      <c r="N322" s="530"/>
      <c r="O322" s="530"/>
      <c r="P322" s="530"/>
      <c r="Q322" s="530"/>
      <c r="R322" s="530"/>
      <c r="S322" s="530"/>
      <c r="T322" s="530"/>
      <c r="U322" s="530"/>
      <c r="V322" s="530"/>
      <c r="W322" s="530"/>
      <c r="X322" s="530"/>
      <c r="Y322" s="530"/>
      <c r="Z322" s="530"/>
    </row>
    <row r="323">
      <c r="A323" s="534"/>
      <c r="B323" s="535"/>
      <c r="C323" s="534"/>
      <c r="D323" s="536"/>
      <c r="E323" s="534"/>
      <c r="F323" s="530"/>
      <c r="G323" s="530"/>
      <c r="H323" s="530"/>
      <c r="I323" s="530"/>
      <c r="J323" s="530"/>
      <c r="K323" s="530"/>
      <c r="L323" s="530"/>
      <c r="M323" s="530"/>
      <c r="N323" s="530"/>
      <c r="O323" s="530"/>
      <c r="P323" s="530"/>
      <c r="Q323" s="530"/>
      <c r="R323" s="530"/>
      <c r="S323" s="530"/>
      <c r="T323" s="530"/>
      <c r="U323" s="530"/>
      <c r="V323" s="530"/>
      <c r="W323" s="530"/>
      <c r="X323" s="530"/>
      <c r="Y323" s="530"/>
      <c r="Z323" s="530"/>
    </row>
    <row r="324">
      <c r="A324" s="534"/>
      <c r="B324" s="535"/>
      <c r="C324" s="534"/>
      <c r="D324" s="536"/>
      <c r="E324" s="534"/>
      <c r="F324" s="530"/>
      <c r="G324" s="530"/>
      <c r="H324" s="530"/>
      <c r="I324" s="530"/>
      <c r="J324" s="530"/>
      <c r="K324" s="530"/>
      <c r="L324" s="530"/>
      <c r="M324" s="530"/>
      <c r="N324" s="530"/>
      <c r="O324" s="530"/>
      <c r="P324" s="530"/>
      <c r="Q324" s="530"/>
      <c r="R324" s="530"/>
      <c r="S324" s="530"/>
      <c r="T324" s="530"/>
      <c r="U324" s="530"/>
      <c r="V324" s="530"/>
      <c r="W324" s="530"/>
      <c r="X324" s="530"/>
      <c r="Y324" s="530"/>
      <c r="Z324" s="530"/>
    </row>
    <row r="325">
      <c r="A325" s="534"/>
      <c r="B325" s="535"/>
      <c r="C325" s="534"/>
      <c r="D325" s="536"/>
      <c r="E325" s="534"/>
      <c r="F325" s="530"/>
      <c r="G325" s="530"/>
      <c r="H325" s="530"/>
      <c r="I325" s="530"/>
      <c r="J325" s="530"/>
      <c r="K325" s="530"/>
      <c r="L325" s="530"/>
      <c r="M325" s="530"/>
      <c r="N325" s="530"/>
      <c r="O325" s="530"/>
      <c r="P325" s="530"/>
      <c r="Q325" s="530"/>
      <c r="R325" s="530"/>
      <c r="S325" s="530"/>
      <c r="T325" s="530"/>
      <c r="U325" s="530"/>
      <c r="V325" s="530"/>
      <c r="W325" s="530"/>
      <c r="X325" s="530"/>
      <c r="Y325" s="530"/>
      <c r="Z325" s="530"/>
    </row>
    <row r="326">
      <c r="A326" s="534"/>
      <c r="B326" s="535"/>
      <c r="C326" s="534"/>
      <c r="D326" s="536"/>
      <c r="E326" s="534"/>
      <c r="F326" s="530"/>
      <c r="G326" s="530"/>
      <c r="H326" s="530"/>
      <c r="I326" s="530"/>
      <c r="J326" s="530"/>
      <c r="K326" s="530"/>
      <c r="L326" s="530"/>
      <c r="M326" s="530"/>
      <c r="N326" s="530"/>
      <c r="O326" s="530"/>
      <c r="P326" s="530"/>
      <c r="Q326" s="530"/>
      <c r="R326" s="530"/>
      <c r="S326" s="530"/>
      <c r="T326" s="530"/>
      <c r="U326" s="530"/>
      <c r="V326" s="530"/>
      <c r="W326" s="530"/>
      <c r="X326" s="530"/>
      <c r="Y326" s="530"/>
      <c r="Z326" s="530"/>
    </row>
    <row r="327">
      <c r="A327" s="534"/>
      <c r="B327" s="535"/>
      <c r="C327" s="534"/>
      <c r="D327" s="536"/>
      <c r="E327" s="534"/>
      <c r="F327" s="530"/>
      <c r="G327" s="530"/>
      <c r="H327" s="530"/>
      <c r="I327" s="530"/>
      <c r="J327" s="530"/>
      <c r="K327" s="530"/>
      <c r="L327" s="530"/>
      <c r="M327" s="530"/>
      <c r="N327" s="530"/>
      <c r="O327" s="530"/>
      <c r="P327" s="530"/>
      <c r="Q327" s="530"/>
      <c r="R327" s="530"/>
      <c r="S327" s="530"/>
      <c r="T327" s="530"/>
      <c r="U327" s="530"/>
      <c r="V327" s="530"/>
      <c r="W327" s="530"/>
      <c r="X327" s="530"/>
      <c r="Y327" s="530"/>
      <c r="Z327" s="530"/>
    </row>
    <row r="328">
      <c r="A328" s="534"/>
      <c r="B328" s="535"/>
      <c r="C328" s="534"/>
      <c r="D328" s="536"/>
      <c r="E328" s="534"/>
      <c r="F328" s="530"/>
      <c r="G328" s="530"/>
      <c r="H328" s="530"/>
      <c r="I328" s="530"/>
      <c r="J328" s="530"/>
      <c r="K328" s="530"/>
      <c r="L328" s="530"/>
      <c r="M328" s="530"/>
      <c r="N328" s="530"/>
      <c r="O328" s="530"/>
      <c r="P328" s="530"/>
      <c r="Q328" s="530"/>
      <c r="R328" s="530"/>
      <c r="S328" s="530"/>
      <c r="T328" s="530"/>
      <c r="U328" s="530"/>
      <c r="V328" s="530"/>
      <c r="W328" s="530"/>
      <c r="X328" s="530"/>
      <c r="Y328" s="530"/>
      <c r="Z328" s="530"/>
    </row>
    <row r="329">
      <c r="A329" s="534"/>
      <c r="B329" s="535"/>
      <c r="C329" s="534"/>
      <c r="D329" s="536"/>
      <c r="E329" s="534"/>
      <c r="F329" s="530"/>
      <c r="G329" s="530"/>
      <c r="H329" s="530"/>
      <c r="I329" s="530"/>
      <c r="J329" s="530"/>
      <c r="K329" s="530"/>
      <c r="L329" s="530"/>
      <c r="M329" s="530"/>
      <c r="N329" s="530"/>
      <c r="O329" s="530"/>
      <c r="P329" s="530"/>
      <c r="Q329" s="530"/>
      <c r="R329" s="530"/>
      <c r="S329" s="530"/>
      <c r="T329" s="530"/>
      <c r="U329" s="530"/>
      <c r="V329" s="530"/>
      <c r="W329" s="530"/>
      <c r="X329" s="530"/>
      <c r="Y329" s="530"/>
      <c r="Z329" s="530"/>
    </row>
    <row r="330">
      <c r="A330" s="534"/>
      <c r="B330" s="535"/>
      <c r="C330" s="534"/>
      <c r="D330" s="536"/>
      <c r="E330" s="534"/>
      <c r="F330" s="530"/>
      <c r="G330" s="530"/>
      <c r="H330" s="530"/>
      <c r="I330" s="530"/>
      <c r="J330" s="530"/>
      <c r="K330" s="530"/>
      <c r="L330" s="530"/>
      <c r="M330" s="530"/>
      <c r="N330" s="530"/>
      <c r="O330" s="530"/>
      <c r="P330" s="530"/>
      <c r="Q330" s="530"/>
      <c r="R330" s="530"/>
      <c r="S330" s="530"/>
      <c r="T330" s="530"/>
      <c r="U330" s="530"/>
      <c r="V330" s="530"/>
      <c r="W330" s="530"/>
      <c r="X330" s="530"/>
      <c r="Y330" s="530"/>
      <c r="Z330" s="530"/>
    </row>
    <row r="331">
      <c r="A331" s="534"/>
      <c r="B331" s="535"/>
      <c r="C331" s="534"/>
      <c r="D331" s="536"/>
      <c r="E331" s="534"/>
      <c r="F331" s="530"/>
      <c r="G331" s="530"/>
      <c r="H331" s="530"/>
      <c r="I331" s="530"/>
      <c r="J331" s="530"/>
      <c r="K331" s="530"/>
      <c r="L331" s="530"/>
      <c r="M331" s="530"/>
      <c r="N331" s="530"/>
      <c r="O331" s="530"/>
      <c r="P331" s="530"/>
      <c r="Q331" s="530"/>
      <c r="R331" s="530"/>
      <c r="S331" s="530"/>
      <c r="T331" s="530"/>
      <c r="U331" s="530"/>
      <c r="V331" s="530"/>
      <c r="W331" s="530"/>
      <c r="X331" s="530"/>
      <c r="Y331" s="530"/>
      <c r="Z331" s="530"/>
    </row>
    <row r="332">
      <c r="A332" s="534"/>
      <c r="B332" s="535"/>
      <c r="C332" s="534"/>
      <c r="D332" s="536"/>
      <c r="E332" s="534"/>
      <c r="F332" s="530"/>
      <c r="G332" s="530"/>
      <c r="H332" s="530"/>
      <c r="I332" s="530"/>
      <c r="J332" s="530"/>
      <c r="K332" s="530"/>
      <c r="L332" s="530"/>
      <c r="M332" s="530"/>
      <c r="N332" s="530"/>
      <c r="O332" s="530"/>
      <c r="P332" s="530"/>
      <c r="Q332" s="530"/>
      <c r="R332" s="530"/>
      <c r="S332" s="530"/>
      <c r="T332" s="530"/>
      <c r="U332" s="530"/>
      <c r="V332" s="530"/>
      <c r="W332" s="530"/>
      <c r="X332" s="530"/>
      <c r="Y332" s="530"/>
      <c r="Z332" s="530"/>
    </row>
    <row r="333">
      <c r="A333" s="534"/>
      <c r="B333" s="535"/>
      <c r="C333" s="534"/>
      <c r="D333" s="536"/>
      <c r="E333" s="534"/>
      <c r="F333" s="530"/>
      <c r="G333" s="530"/>
      <c r="H333" s="530"/>
      <c r="I333" s="530"/>
      <c r="J333" s="530"/>
      <c r="K333" s="530"/>
      <c r="L333" s="530"/>
      <c r="M333" s="530"/>
      <c r="N333" s="530"/>
      <c r="O333" s="530"/>
      <c r="P333" s="530"/>
      <c r="Q333" s="530"/>
      <c r="R333" s="530"/>
      <c r="S333" s="530"/>
      <c r="T333" s="530"/>
      <c r="U333" s="530"/>
      <c r="V333" s="530"/>
      <c r="W333" s="530"/>
      <c r="X333" s="530"/>
      <c r="Y333" s="530"/>
      <c r="Z333" s="530"/>
    </row>
    <row r="334">
      <c r="A334" s="534"/>
      <c r="B334" s="535"/>
      <c r="C334" s="534"/>
      <c r="D334" s="536"/>
      <c r="E334" s="534"/>
      <c r="F334" s="530"/>
      <c r="G334" s="530"/>
      <c r="H334" s="530"/>
      <c r="I334" s="530"/>
      <c r="J334" s="530"/>
      <c r="K334" s="530"/>
      <c r="L334" s="530"/>
      <c r="M334" s="530"/>
      <c r="N334" s="530"/>
      <c r="O334" s="530"/>
      <c r="P334" s="530"/>
      <c r="Q334" s="530"/>
      <c r="R334" s="530"/>
      <c r="S334" s="530"/>
      <c r="T334" s="530"/>
      <c r="U334" s="530"/>
      <c r="V334" s="530"/>
      <c r="W334" s="530"/>
      <c r="X334" s="530"/>
      <c r="Y334" s="530"/>
      <c r="Z334" s="530"/>
    </row>
    <row r="335">
      <c r="A335" s="534"/>
      <c r="B335" s="535"/>
      <c r="C335" s="534"/>
      <c r="D335" s="536"/>
      <c r="E335" s="534"/>
      <c r="F335" s="530"/>
      <c r="G335" s="530"/>
      <c r="H335" s="530"/>
      <c r="I335" s="530"/>
      <c r="J335" s="530"/>
      <c r="K335" s="530"/>
      <c r="L335" s="530"/>
      <c r="M335" s="530"/>
      <c r="N335" s="530"/>
      <c r="O335" s="530"/>
      <c r="P335" s="530"/>
      <c r="Q335" s="530"/>
      <c r="R335" s="530"/>
      <c r="S335" s="530"/>
      <c r="T335" s="530"/>
      <c r="U335" s="530"/>
      <c r="V335" s="530"/>
      <c r="W335" s="530"/>
      <c r="X335" s="530"/>
      <c r="Y335" s="530"/>
      <c r="Z335" s="530"/>
    </row>
    <row r="336">
      <c r="A336" s="534"/>
      <c r="B336" s="535"/>
      <c r="C336" s="534"/>
      <c r="D336" s="536"/>
      <c r="E336" s="534"/>
      <c r="F336" s="530"/>
      <c r="G336" s="530"/>
      <c r="H336" s="530"/>
      <c r="I336" s="530"/>
      <c r="J336" s="530"/>
      <c r="K336" s="530"/>
      <c r="L336" s="530"/>
      <c r="M336" s="530"/>
      <c r="N336" s="530"/>
      <c r="O336" s="530"/>
      <c r="P336" s="530"/>
      <c r="Q336" s="530"/>
      <c r="R336" s="530"/>
      <c r="S336" s="530"/>
      <c r="T336" s="530"/>
      <c r="U336" s="530"/>
      <c r="V336" s="530"/>
      <c r="W336" s="530"/>
      <c r="X336" s="530"/>
      <c r="Y336" s="530"/>
      <c r="Z336" s="530"/>
    </row>
    <row r="337">
      <c r="A337" s="534"/>
      <c r="B337" s="535"/>
      <c r="C337" s="534"/>
      <c r="D337" s="536"/>
      <c r="E337" s="534"/>
      <c r="F337" s="530"/>
      <c r="G337" s="530"/>
      <c r="H337" s="530"/>
      <c r="I337" s="530"/>
      <c r="J337" s="530"/>
      <c r="K337" s="530"/>
      <c r="L337" s="530"/>
      <c r="M337" s="530"/>
      <c r="N337" s="530"/>
      <c r="O337" s="530"/>
      <c r="P337" s="530"/>
      <c r="Q337" s="530"/>
      <c r="R337" s="530"/>
      <c r="S337" s="530"/>
      <c r="T337" s="530"/>
      <c r="U337" s="530"/>
      <c r="V337" s="530"/>
      <c r="W337" s="530"/>
      <c r="X337" s="530"/>
      <c r="Y337" s="530"/>
      <c r="Z337" s="530"/>
    </row>
    <row r="338">
      <c r="A338" s="534"/>
      <c r="B338" s="535"/>
      <c r="C338" s="534"/>
      <c r="D338" s="536"/>
      <c r="E338" s="534"/>
      <c r="F338" s="530"/>
      <c r="G338" s="530"/>
      <c r="H338" s="530"/>
      <c r="I338" s="530"/>
      <c r="J338" s="530"/>
      <c r="K338" s="530"/>
      <c r="L338" s="530"/>
      <c r="M338" s="530"/>
      <c r="N338" s="530"/>
      <c r="O338" s="530"/>
      <c r="P338" s="530"/>
      <c r="Q338" s="530"/>
      <c r="R338" s="530"/>
      <c r="S338" s="530"/>
      <c r="T338" s="530"/>
      <c r="U338" s="530"/>
      <c r="V338" s="530"/>
      <c r="W338" s="530"/>
      <c r="X338" s="530"/>
      <c r="Y338" s="530"/>
      <c r="Z338" s="530"/>
    </row>
    <row r="339">
      <c r="A339" s="534"/>
      <c r="B339" s="535"/>
      <c r="C339" s="534"/>
      <c r="D339" s="536"/>
      <c r="E339" s="534"/>
      <c r="F339" s="530"/>
      <c r="G339" s="530"/>
      <c r="H339" s="530"/>
      <c r="I339" s="530"/>
      <c r="J339" s="530"/>
      <c r="K339" s="530"/>
      <c r="L339" s="530"/>
      <c r="M339" s="530"/>
      <c r="N339" s="530"/>
      <c r="O339" s="530"/>
      <c r="P339" s="530"/>
      <c r="Q339" s="530"/>
      <c r="R339" s="530"/>
      <c r="S339" s="530"/>
      <c r="T339" s="530"/>
      <c r="U339" s="530"/>
      <c r="V339" s="530"/>
      <c r="W339" s="530"/>
      <c r="X339" s="530"/>
      <c r="Y339" s="530"/>
      <c r="Z339" s="530"/>
    </row>
    <row r="340">
      <c r="A340" s="534"/>
      <c r="B340" s="535"/>
      <c r="C340" s="534"/>
      <c r="D340" s="536"/>
      <c r="E340" s="534"/>
      <c r="F340" s="530"/>
      <c r="G340" s="530"/>
      <c r="H340" s="530"/>
      <c r="I340" s="530"/>
      <c r="J340" s="530"/>
      <c r="K340" s="530"/>
      <c r="L340" s="530"/>
      <c r="M340" s="530"/>
      <c r="N340" s="530"/>
      <c r="O340" s="530"/>
      <c r="P340" s="530"/>
      <c r="Q340" s="530"/>
      <c r="R340" s="530"/>
      <c r="S340" s="530"/>
      <c r="T340" s="530"/>
      <c r="U340" s="530"/>
      <c r="V340" s="530"/>
      <c r="W340" s="530"/>
      <c r="X340" s="530"/>
      <c r="Y340" s="530"/>
      <c r="Z340" s="530"/>
    </row>
    <row r="341">
      <c r="A341" s="534"/>
      <c r="B341" s="535"/>
      <c r="C341" s="534"/>
      <c r="D341" s="536"/>
      <c r="E341" s="534"/>
      <c r="F341" s="530"/>
      <c r="G341" s="530"/>
      <c r="H341" s="530"/>
      <c r="I341" s="530"/>
      <c r="J341" s="530"/>
      <c r="K341" s="530"/>
      <c r="L341" s="530"/>
      <c r="M341" s="530"/>
      <c r="N341" s="530"/>
      <c r="O341" s="530"/>
      <c r="P341" s="530"/>
      <c r="Q341" s="530"/>
      <c r="R341" s="530"/>
      <c r="S341" s="530"/>
      <c r="T341" s="530"/>
      <c r="U341" s="530"/>
      <c r="V341" s="530"/>
      <c r="W341" s="530"/>
      <c r="X341" s="530"/>
      <c r="Y341" s="530"/>
      <c r="Z341" s="530"/>
    </row>
    <row r="342">
      <c r="A342" s="534"/>
      <c r="B342" s="535"/>
      <c r="C342" s="534"/>
      <c r="D342" s="536"/>
      <c r="E342" s="534"/>
      <c r="F342" s="530"/>
      <c r="G342" s="530"/>
      <c r="H342" s="530"/>
      <c r="I342" s="530"/>
      <c r="J342" s="530"/>
      <c r="K342" s="530"/>
      <c r="L342" s="530"/>
      <c r="M342" s="530"/>
      <c r="N342" s="530"/>
      <c r="O342" s="530"/>
      <c r="P342" s="530"/>
      <c r="Q342" s="530"/>
      <c r="R342" s="530"/>
      <c r="S342" s="530"/>
      <c r="T342" s="530"/>
      <c r="U342" s="530"/>
      <c r="V342" s="530"/>
      <c r="W342" s="530"/>
      <c r="X342" s="530"/>
      <c r="Y342" s="530"/>
      <c r="Z342" s="530"/>
    </row>
    <row r="343">
      <c r="A343" s="534"/>
      <c r="B343" s="535"/>
      <c r="C343" s="534"/>
      <c r="D343" s="536"/>
      <c r="E343" s="534"/>
      <c r="F343" s="530"/>
      <c r="G343" s="530"/>
      <c r="H343" s="530"/>
      <c r="I343" s="530"/>
      <c r="J343" s="530"/>
      <c r="K343" s="530"/>
      <c r="L343" s="530"/>
      <c r="M343" s="530"/>
      <c r="N343" s="530"/>
      <c r="O343" s="530"/>
      <c r="P343" s="530"/>
      <c r="Q343" s="530"/>
      <c r="R343" s="530"/>
      <c r="S343" s="530"/>
      <c r="T343" s="530"/>
      <c r="U343" s="530"/>
      <c r="V343" s="530"/>
      <c r="W343" s="530"/>
      <c r="X343" s="530"/>
      <c r="Y343" s="530"/>
      <c r="Z343" s="530"/>
    </row>
    <row r="344">
      <c r="A344" s="534"/>
      <c r="B344" s="535"/>
      <c r="C344" s="534"/>
      <c r="D344" s="536"/>
      <c r="E344" s="534"/>
      <c r="F344" s="530"/>
      <c r="G344" s="530"/>
      <c r="H344" s="530"/>
      <c r="I344" s="530"/>
      <c r="J344" s="530"/>
      <c r="K344" s="530"/>
      <c r="L344" s="530"/>
      <c r="M344" s="530"/>
      <c r="N344" s="530"/>
      <c r="O344" s="530"/>
      <c r="P344" s="530"/>
      <c r="Q344" s="530"/>
      <c r="R344" s="530"/>
      <c r="S344" s="530"/>
      <c r="T344" s="530"/>
      <c r="U344" s="530"/>
      <c r="V344" s="530"/>
      <c r="W344" s="530"/>
      <c r="X344" s="530"/>
      <c r="Y344" s="530"/>
      <c r="Z344" s="530"/>
    </row>
    <row r="345">
      <c r="A345" s="534"/>
      <c r="B345" s="535"/>
      <c r="C345" s="534"/>
      <c r="D345" s="536"/>
      <c r="E345" s="534"/>
      <c r="F345" s="530"/>
      <c r="G345" s="530"/>
      <c r="H345" s="530"/>
      <c r="I345" s="530"/>
      <c r="J345" s="530"/>
      <c r="K345" s="530"/>
      <c r="L345" s="530"/>
      <c r="M345" s="530"/>
      <c r="N345" s="530"/>
      <c r="O345" s="530"/>
      <c r="P345" s="530"/>
      <c r="Q345" s="530"/>
      <c r="R345" s="530"/>
      <c r="S345" s="530"/>
      <c r="T345" s="530"/>
      <c r="U345" s="530"/>
      <c r="V345" s="530"/>
      <c r="W345" s="530"/>
      <c r="X345" s="530"/>
      <c r="Y345" s="530"/>
      <c r="Z345" s="530"/>
    </row>
    <row r="346">
      <c r="A346" s="534"/>
      <c r="B346" s="535"/>
      <c r="C346" s="534"/>
      <c r="D346" s="536"/>
      <c r="E346" s="534"/>
      <c r="F346" s="530"/>
      <c r="G346" s="530"/>
      <c r="H346" s="530"/>
      <c r="I346" s="530"/>
      <c r="J346" s="530"/>
      <c r="K346" s="530"/>
      <c r="L346" s="530"/>
      <c r="M346" s="530"/>
      <c r="N346" s="530"/>
      <c r="O346" s="530"/>
      <c r="P346" s="530"/>
      <c r="Q346" s="530"/>
      <c r="R346" s="530"/>
      <c r="S346" s="530"/>
      <c r="T346" s="530"/>
      <c r="U346" s="530"/>
      <c r="V346" s="530"/>
      <c r="W346" s="530"/>
      <c r="X346" s="530"/>
      <c r="Y346" s="530"/>
      <c r="Z346" s="530"/>
    </row>
    <row r="347">
      <c r="A347" s="534"/>
      <c r="B347" s="535"/>
      <c r="C347" s="534"/>
      <c r="D347" s="536"/>
      <c r="E347" s="534"/>
      <c r="F347" s="530"/>
      <c r="G347" s="530"/>
      <c r="H347" s="530"/>
      <c r="I347" s="530"/>
      <c r="J347" s="530"/>
      <c r="K347" s="530"/>
      <c r="L347" s="530"/>
      <c r="M347" s="530"/>
      <c r="N347" s="530"/>
      <c r="O347" s="530"/>
      <c r="P347" s="530"/>
      <c r="Q347" s="530"/>
      <c r="R347" s="530"/>
      <c r="S347" s="530"/>
      <c r="T347" s="530"/>
      <c r="U347" s="530"/>
      <c r="V347" s="530"/>
      <c r="W347" s="530"/>
      <c r="X347" s="530"/>
      <c r="Y347" s="530"/>
      <c r="Z347" s="530"/>
    </row>
    <row r="348">
      <c r="A348" s="534"/>
      <c r="B348" s="535"/>
      <c r="C348" s="534"/>
      <c r="D348" s="536"/>
      <c r="E348" s="534"/>
      <c r="F348" s="530"/>
      <c r="G348" s="530"/>
      <c r="H348" s="530"/>
      <c r="I348" s="530"/>
      <c r="J348" s="530"/>
      <c r="K348" s="530"/>
      <c r="L348" s="530"/>
      <c r="M348" s="530"/>
      <c r="N348" s="530"/>
      <c r="O348" s="530"/>
      <c r="P348" s="530"/>
      <c r="Q348" s="530"/>
      <c r="R348" s="530"/>
      <c r="S348" s="530"/>
      <c r="T348" s="530"/>
      <c r="U348" s="530"/>
      <c r="V348" s="530"/>
      <c r="W348" s="530"/>
      <c r="X348" s="530"/>
      <c r="Y348" s="530"/>
      <c r="Z348" s="530"/>
    </row>
    <row r="349">
      <c r="A349" s="534"/>
      <c r="B349" s="535"/>
      <c r="C349" s="534"/>
      <c r="D349" s="536"/>
      <c r="E349" s="534"/>
      <c r="F349" s="530"/>
      <c r="G349" s="530"/>
      <c r="H349" s="530"/>
      <c r="I349" s="530"/>
      <c r="J349" s="530"/>
      <c r="K349" s="530"/>
      <c r="L349" s="530"/>
      <c r="M349" s="530"/>
      <c r="N349" s="530"/>
      <c r="O349" s="530"/>
      <c r="P349" s="530"/>
      <c r="Q349" s="530"/>
      <c r="R349" s="530"/>
      <c r="S349" s="530"/>
      <c r="T349" s="530"/>
      <c r="U349" s="530"/>
      <c r="V349" s="530"/>
      <c r="W349" s="530"/>
      <c r="X349" s="530"/>
      <c r="Y349" s="530"/>
      <c r="Z349" s="530"/>
    </row>
    <row r="350">
      <c r="A350" s="534"/>
      <c r="B350" s="535"/>
      <c r="C350" s="534"/>
      <c r="D350" s="536"/>
      <c r="E350" s="534"/>
      <c r="F350" s="530"/>
      <c r="G350" s="530"/>
      <c r="H350" s="530"/>
      <c r="I350" s="530"/>
      <c r="J350" s="530"/>
      <c r="K350" s="530"/>
      <c r="L350" s="530"/>
      <c r="M350" s="530"/>
      <c r="N350" s="530"/>
      <c r="O350" s="530"/>
      <c r="P350" s="530"/>
      <c r="Q350" s="530"/>
      <c r="R350" s="530"/>
      <c r="S350" s="530"/>
      <c r="T350" s="530"/>
      <c r="U350" s="530"/>
      <c r="V350" s="530"/>
      <c r="W350" s="530"/>
      <c r="X350" s="530"/>
      <c r="Y350" s="530"/>
      <c r="Z350" s="530"/>
    </row>
    <row r="351">
      <c r="A351" s="534"/>
      <c r="B351" s="535"/>
      <c r="C351" s="534"/>
      <c r="D351" s="536"/>
      <c r="E351" s="534"/>
      <c r="F351" s="530"/>
      <c r="G351" s="530"/>
      <c r="H351" s="530"/>
      <c r="I351" s="530"/>
      <c r="J351" s="530"/>
      <c r="K351" s="530"/>
      <c r="L351" s="530"/>
      <c r="M351" s="530"/>
      <c r="N351" s="530"/>
      <c r="O351" s="530"/>
      <c r="P351" s="530"/>
      <c r="Q351" s="530"/>
      <c r="R351" s="530"/>
      <c r="S351" s="530"/>
      <c r="T351" s="530"/>
      <c r="U351" s="530"/>
      <c r="V351" s="530"/>
      <c r="W351" s="530"/>
      <c r="X351" s="530"/>
      <c r="Y351" s="530"/>
      <c r="Z351" s="530"/>
    </row>
    <row r="352">
      <c r="A352" s="534"/>
      <c r="B352" s="535"/>
      <c r="C352" s="534"/>
      <c r="D352" s="536"/>
      <c r="E352" s="534"/>
      <c r="F352" s="530"/>
      <c r="G352" s="530"/>
      <c r="H352" s="530"/>
      <c r="I352" s="530"/>
      <c r="J352" s="530"/>
      <c r="K352" s="530"/>
      <c r="L352" s="530"/>
      <c r="M352" s="530"/>
      <c r="N352" s="530"/>
      <c r="O352" s="530"/>
      <c r="P352" s="530"/>
      <c r="Q352" s="530"/>
      <c r="R352" s="530"/>
      <c r="S352" s="530"/>
      <c r="T352" s="530"/>
      <c r="U352" s="530"/>
      <c r="V352" s="530"/>
      <c r="W352" s="530"/>
      <c r="X352" s="530"/>
      <c r="Y352" s="530"/>
      <c r="Z352" s="530"/>
    </row>
    <row r="353">
      <c r="A353" s="534"/>
      <c r="B353" s="535"/>
      <c r="C353" s="534"/>
      <c r="D353" s="536"/>
      <c r="E353" s="534"/>
      <c r="F353" s="530"/>
      <c r="G353" s="530"/>
      <c r="H353" s="530"/>
      <c r="I353" s="530"/>
      <c r="J353" s="530"/>
      <c r="K353" s="530"/>
      <c r="L353" s="530"/>
      <c r="M353" s="530"/>
      <c r="N353" s="530"/>
      <c r="O353" s="530"/>
      <c r="P353" s="530"/>
      <c r="Q353" s="530"/>
      <c r="R353" s="530"/>
      <c r="S353" s="530"/>
      <c r="T353" s="530"/>
      <c r="U353" s="530"/>
      <c r="V353" s="530"/>
      <c r="W353" s="530"/>
      <c r="X353" s="530"/>
      <c r="Y353" s="530"/>
      <c r="Z353" s="530"/>
    </row>
    <row r="354">
      <c r="A354" s="534"/>
      <c r="B354" s="535"/>
      <c r="C354" s="534"/>
      <c r="D354" s="536"/>
      <c r="E354" s="534"/>
      <c r="F354" s="530"/>
      <c r="G354" s="530"/>
      <c r="H354" s="530"/>
      <c r="I354" s="530"/>
      <c r="J354" s="530"/>
      <c r="K354" s="530"/>
      <c r="L354" s="530"/>
      <c r="M354" s="530"/>
      <c r="N354" s="530"/>
      <c r="O354" s="530"/>
      <c r="P354" s="530"/>
      <c r="Q354" s="530"/>
      <c r="R354" s="530"/>
      <c r="S354" s="530"/>
      <c r="T354" s="530"/>
      <c r="U354" s="530"/>
      <c r="V354" s="530"/>
      <c r="W354" s="530"/>
      <c r="X354" s="530"/>
      <c r="Y354" s="530"/>
      <c r="Z354" s="530"/>
    </row>
    <row r="355">
      <c r="A355" s="534"/>
      <c r="B355" s="535"/>
      <c r="C355" s="534"/>
      <c r="D355" s="536"/>
      <c r="E355" s="534"/>
      <c r="F355" s="530"/>
      <c r="G355" s="530"/>
      <c r="H355" s="530"/>
      <c r="I355" s="530"/>
      <c r="J355" s="530"/>
      <c r="K355" s="530"/>
      <c r="L355" s="530"/>
      <c r="M355" s="530"/>
      <c r="N355" s="530"/>
      <c r="O355" s="530"/>
      <c r="P355" s="530"/>
      <c r="Q355" s="530"/>
      <c r="R355" s="530"/>
      <c r="S355" s="530"/>
      <c r="T355" s="530"/>
      <c r="U355" s="530"/>
      <c r="V355" s="530"/>
      <c r="W355" s="530"/>
      <c r="X355" s="530"/>
      <c r="Y355" s="530"/>
      <c r="Z355" s="530"/>
    </row>
    <row r="356">
      <c r="A356" s="534"/>
      <c r="B356" s="535"/>
      <c r="C356" s="534"/>
      <c r="D356" s="536"/>
      <c r="E356" s="534"/>
      <c r="F356" s="530"/>
      <c r="G356" s="530"/>
      <c r="H356" s="530"/>
      <c r="I356" s="530"/>
      <c r="J356" s="530"/>
      <c r="K356" s="530"/>
      <c r="L356" s="530"/>
      <c r="M356" s="530"/>
      <c r="N356" s="530"/>
      <c r="O356" s="530"/>
      <c r="P356" s="530"/>
      <c r="Q356" s="530"/>
      <c r="R356" s="530"/>
      <c r="S356" s="530"/>
      <c r="T356" s="530"/>
      <c r="U356" s="530"/>
      <c r="V356" s="530"/>
      <c r="W356" s="530"/>
      <c r="X356" s="530"/>
      <c r="Y356" s="530"/>
      <c r="Z356" s="530"/>
    </row>
    <row r="357">
      <c r="A357" s="534"/>
      <c r="B357" s="535"/>
      <c r="C357" s="534"/>
      <c r="D357" s="536"/>
      <c r="E357" s="534"/>
      <c r="F357" s="530"/>
      <c r="G357" s="530"/>
      <c r="H357" s="530"/>
      <c r="I357" s="530"/>
      <c r="J357" s="530"/>
      <c r="K357" s="530"/>
      <c r="L357" s="530"/>
      <c r="M357" s="530"/>
      <c r="N357" s="530"/>
      <c r="O357" s="530"/>
      <c r="P357" s="530"/>
      <c r="Q357" s="530"/>
      <c r="R357" s="530"/>
      <c r="S357" s="530"/>
      <c r="T357" s="530"/>
      <c r="U357" s="530"/>
      <c r="V357" s="530"/>
      <c r="W357" s="530"/>
      <c r="X357" s="530"/>
      <c r="Y357" s="530"/>
      <c r="Z357" s="530"/>
    </row>
    <row r="358">
      <c r="A358" s="534"/>
      <c r="B358" s="535"/>
      <c r="C358" s="534"/>
      <c r="D358" s="536"/>
      <c r="E358" s="534"/>
      <c r="F358" s="530"/>
      <c r="G358" s="530"/>
      <c r="H358" s="530"/>
      <c r="I358" s="530"/>
      <c r="J358" s="530"/>
      <c r="K358" s="530"/>
      <c r="L358" s="530"/>
      <c r="M358" s="530"/>
      <c r="N358" s="530"/>
      <c r="O358" s="530"/>
      <c r="P358" s="530"/>
      <c r="Q358" s="530"/>
      <c r="R358" s="530"/>
      <c r="S358" s="530"/>
      <c r="T358" s="530"/>
      <c r="U358" s="530"/>
      <c r="V358" s="530"/>
      <c r="W358" s="530"/>
      <c r="X358" s="530"/>
      <c r="Y358" s="530"/>
      <c r="Z358" s="530"/>
    </row>
    <row r="359">
      <c r="A359" s="534"/>
      <c r="B359" s="535"/>
      <c r="C359" s="534"/>
      <c r="D359" s="536"/>
      <c r="E359" s="534"/>
      <c r="F359" s="530"/>
      <c r="G359" s="530"/>
      <c r="H359" s="530"/>
      <c r="I359" s="530"/>
      <c r="J359" s="530"/>
      <c r="K359" s="530"/>
      <c r="L359" s="530"/>
      <c r="M359" s="530"/>
      <c r="N359" s="530"/>
      <c r="O359" s="530"/>
      <c r="P359" s="530"/>
      <c r="Q359" s="530"/>
      <c r="R359" s="530"/>
      <c r="S359" s="530"/>
      <c r="T359" s="530"/>
      <c r="U359" s="530"/>
      <c r="V359" s="530"/>
      <c r="W359" s="530"/>
      <c r="X359" s="530"/>
      <c r="Y359" s="530"/>
      <c r="Z359" s="530"/>
    </row>
    <row r="360">
      <c r="A360" s="534"/>
      <c r="B360" s="535"/>
      <c r="C360" s="534"/>
      <c r="D360" s="536"/>
      <c r="E360" s="534"/>
      <c r="F360" s="530"/>
      <c r="G360" s="530"/>
      <c r="H360" s="530"/>
      <c r="I360" s="530"/>
      <c r="J360" s="530"/>
      <c r="K360" s="530"/>
      <c r="L360" s="530"/>
      <c r="M360" s="530"/>
      <c r="N360" s="530"/>
      <c r="O360" s="530"/>
      <c r="P360" s="530"/>
      <c r="Q360" s="530"/>
      <c r="R360" s="530"/>
      <c r="S360" s="530"/>
      <c r="T360" s="530"/>
      <c r="U360" s="530"/>
      <c r="V360" s="530"/>
      <c r="W360" s="530"/>
      <c r="X360" s="530"/>
      <c r="Y360" s="530"/>
      <c r="Z360" s="530"/>
    </row>
    <row r="361">
      <c r="A361" s="534"/>
      <c r="B361" s="535"/>
      <c r="C361" s="534"/>
      <c r="D361" s="536"/>
      <c r="E361" s="534"/>
      <c r="F361" s="530"/>
      <c r="G361" s="530"/>
      <c r="H361" s="530"/>
      <c r="I361" s="530"/>
      <c r="J361" s="530"/>
      <c r="K361" s="530"/>
      <c r="L361" s="530"/>
      <c r="M361" s="530"/>
      <c r="N361" s="530"/>
      <c r="O361" s="530"/>
      <c r="P361" s="530"/>
      <c r="Q361" s="530"/>
      <c r="R361" s="530"/>
      <c r="S361" s="530"/>
      <c r="T361" s="530"/>
      <c r="U361" s="530"/>
      <c r="V361" s="530"/>
      <c r="W361" s="530"/>
      <c r="X361" s="530"/>
      <c r="Y361" s="530"/>
      <c r="Z361" s="530"/>
    </row>
    <row r="362">
      <c r="A362" s="534"/>
      <c r="B362" s="535"/>
      <c r="C362" s="534"/>
      <c r="D362" s="536"/>
      <c r="E362" s="534"/>
      <c r="F362" s="530"/>
      <c r="G362" s="530"/>
      <c r="H362" s="530"/>
      <c r="I362" s="530"/>
      <c r="J362" s="530"/>
      <c r="K362" s="530"/>
      <c r="L362" s="530"/>
      <c r="M362" s="530"/>
      <c r="N362" s="530"/>
      <c r="O362" s="530"/>
      <c r="P362" s="530"/>
      <c r="Q362" s="530"/>
      <c r="R362" s="530"/>
      <c r="S362" s="530"/>
      <c r="T362" s="530"/>
      <c r="U362" s="530"/>
      <c r="V362" s="530"/>
      <c r="W362" s="530"/>
      <c r="X362" s="530"/>
      <c r="Y362" s="530"/>
      <c r="Z362" s="530"/>
    </row>
    <row r="363">
      <c r="A363" s="534"/>
      <c r="B363" s="535"/>
      <c r="C363" s="534"/>
      <c r="D363" s="536"/>
      <c r="E363" s="534"/>
      <c r="F363" s="530"/>
      <c r="G363" s="530"/>
      <c r="H363" s="530"/>
      <c r="I363" s="530"/>
      <c r="J363" s="530"/>
      <c r="K363" s="530"/>
      <c r="L363" s="530"/>
      <c r="M363" s="530"/>
      <c r="N363" s="530"/>
      <c r="O363" s="530"/>
      <c r="P363" s="530"/>
      <c r="Q363" s="530"/>
      <c r="R363" s="530"/>
      <c r="S363" s="530"/>
      <c r="T363" s="530"/>
      <c r="U363" s="530"/>
      <c r="V363" s="530"/>
      <c r="W363" s="530"/>
      <c r="X363" s="530"/>
      <c r="Y363" s="530"/>
      <c r="Z363" s="530"/>
    </row>
    <row r="364">
      <c r="A364" s="534"/>
      <c r="B364" s="535"/>
      <c r="C364" s="534"/>
      <c r="D364" s="536"/>
      <c r="E364" s="534"/>
      <c r="F364" s="530"/>
      <c r="G364" s="530"/>
      <c r="H364" s="530"/>
      <c r="I364" s="530"/>
      <c r="J364" s="530"/>
      <c r="K364" s="530"/>
      <c r="L364" s="530"/>
      <c r="M364" s="530"/>
      <c r="N364" s="530"/>
      <c r="O364" s="530"/>
      <c r="P364" s="530"/>
      <c r="Q364" s="530"/>
      <c r="R364" s="530"/>
      <c r="S364" s="530"/>
      <c r="T364" s="530"/>
      <c r="U364" s="530"/>
      <c r="V364" s="530"/>
      <c r="W364" s="530"/>
      <c r="X364" s="530"/>
      <c r="Y364" s="530"/>
      <c r="Z364" s="530"/>
    </row>
    <row r="365">
      <c r="A365" s="534"/>
      <c r="B365" s="535"/>
      <c r="C365" s="534"/>
      <c r="D365" s="536"/>
      <c r="E365" s="534"/>
      <c r="F365" s="530"/>
      <c r="G365" s="530"/>
      <c r="H365" s="530"/>
      <c r="I365" s="530"/>
      <c r="J365" s="530"/>
      <c r="K365" s="530"/>
      <c r="L365" s="530"/>
      <c r="M365" s="530"/>
      <c r="N365" s="530"/>
      <c r="O365" s="530"/>
      <c r="P365" s="530"/>
      <c r="Q365" s="530"/>
      <c r="R365" s="530"/>
      <c r="S365" s="530"/>
      <c r="T365" s="530"/>
      <c r="U365" s="530"/>
      <c r="V365" s="530"/>
      <c r="W365" s="530"/>
      <c r="X365" s="530"/>
      <c r="Y365" s="530"/>
      <c r="Z365" s="530"/>
    </row>
    <row r="366">
      <c r="A366" s="534"/>
      <c r="B366" s="535"/>
      <c r="C366" s="534"/>
      <c r="D366" s="536"/>
      <c r="E366" s="534"/>
      <c r="F366" s="530"/>
      <c r="G366" s="530"/>
      <c r="H366" s="530"/>
      <c r="I366" s="530"/>
      <c r="J366" s="530"/>
      <c r="K366" s="530"/>
      <c r="L366" s="530"/>
      <c r="M366" s="530"/>
      <c r="N366" s="530"/>
      <c r="O366" s="530"/>
      <c r="P366" s="530"/>
      <c r="Q366" s="530"/>
      <c r="R366" s="530"/>
      <c r="S366" s="530"/>
      <c r="T366" s="530"/>
      <c r="U366" s="530"/>
      <c r="V366" s="530"/>
      <c r="W366" s="530"/>
      <c r="X366" s="530"/>
      <c r="Y366" s="530"/>
      <c r="Z366" s="530"/>
    </row>
    <row r="367">
      <c r="A367" s="534"/>
      <c r="B367" s="535"/>
      <c r="C367" s="534"/>
      <c r="D367" s="536"/>
      <c r="E367" s="534"/>
      <c r="F367" s="530"/>
      <c r="G367" s="530"/>
      <c r="H367" s="530"/>
      <c r="I367" s="530"/>
      <c r="J367" s="530"/>
      <c r="K367" s="530"/>
      <c r="L367" s="530"/>
      <c r="M367" s="530"/>
      <c r="N367" s="530"/>
      <c r="O367" s="530"/>
      <c r="P367" s="530"/>
      <c r="Q367" s="530"/>
      <c r="R367" s="530"/>
      <c r="S367" s="530"/>
      <c r="T367" s="530"/>
      <c r="U367" s="530"/>
      <c r="V367" s="530"/>
      <c r="W367" s="530"/>
      <c r="X367" s="530"/>
      <c r="Y367" s="530"/>
      <c r="Z367" s="530"/>
    </row>
    <row r="368">
      <c r="A368" s="534"/>
      <c r="B368" s="535"/>
      <c r="C368" s="534"/>
      <c r="D368" s="536"/>
      <c r="E368" s="534"/>
      <c r="F368" s="530"/>
      <c r="G368" s="530"/>
      <c r="H368" s="530"/>
      <c r="I368" s="530"/>
      <c r="J368" s="530"/>
      <c r="K368" s="530"/>
      <c r="L368" s="530"/>
      <c r="M368" s="530"/>
      <c r="N368" s="530"/>
      <c r="O368" s="530"/>
      <c r="P368" s="530"/>
      <c r="Q368" s="530"/>
      <c r="R368" s="530"/>
      <c r="S368" s="530"/>
      <c r="T368" s="530"/>
      <c r="U368" s="530"/>
      <c r="V368" s="530"/>
      <c r="W368" s="530"/>
      <c r="X368" s="530"/>
      <c r="Y368" s="530"/>
      <c r="Z368" s="530"/>
    </row>
    <row r="369">
      <c r="A369" s="534"/>
      <c r="B369" s="535"/>
      <c r="C369" s="534"/>
      <c r="D369" s="536"/>
      <c r="E369" s="534"/>
      <c r="F369" s="530"/>
      <c r="G369" s="530"/>
      <c r="H369" s="530"/>
      <c r="I369" s="530"/>
      <c r="J369" s="530"/>
      <c r="K369" s="530"/>
      <c r="L369" s="530"/>
      <c r="M369" s="530"/>
      <c r="N369" s="530"/>
      <c r="O369" s="530"/>
      <c r="P369" s="530"/>
      <c r="Q369" s="530"/>
      <c r="R369" s="530"/>
      <c r="S369" s="530"/>
      <c r="T369" s="530"/>
      <c r="U369" s="530"/>
      <c r="V369" s="530"/>
      <c r="W369" s="530"/>
      <c r="X369" s="530"/>
      <c r="Y369" s="530"/>
      <c r="Z369" s="530"/>
    </row>
    <row r="370">
      <c r="A370" s="534"/>
      <c r="B370" s="535"/>
      <c r="C370" s="534"/>
      <c r="D370" s="536"/>
      <c r="E370" s="534"/>
      <c r="F370" s="530"/>
      <c r="G370" s="530"/>
      <c r="H370" s="530"/>
      <c r="I370" s="530"/>
      <c r="J370" s="530"/>
      <c r="K370" s="530"/>
      <c r="L370" s="530"/>
      <c r="M370" s="530"/>
      <c r="N370" s="530"/>
      <c r="O370" s="530"/>
      <c r="P370" s="530"/>
      <c r="Q370" s="530"/>
      <c r="R370" s="530"/>
      <c r="S370" s="530"/>
      <c r="T370" s="530"/>
      <c r="U370" s="530"/>
      <c r="V370" s="530"/>
      <c r="W370" s="530"/>
      <c r="X370" s="530"/>
      <c r="Y370" s="530"/>
      <c r="Z370" s="530"/>
    </row>
    <row r="371">
      <c r="A371" s="534"/>
      <c r="B371" s="535"/>
      <c r="C371" s="534"/>
      <c r="D371" s="536"/>
      <c r="E371" s="534"/>
      <c r="F371" s="530"/>
      <c r="G371" s="530"/>
      <c r="H371" s="530"/>
      <c r="I371" s="530"/>
      <c r="J371" s="530"/>
      <c r="K371" s="530"/>
      <c r="L371" s="530"/>
      <c r="M371" s="530"/>
      <c r="N371" s="530"/>
      <c r="O371" s="530"/>
      <c r="P371" s="530"/>
      <c r="Q371" s="530"/>
      <c r="R371" s="530"/>
      <c r="S371" s="530"/>
      <c r="T371" s="530"/>
      <c r="U371" s="530"/>
      <c r="V371" s="530"/>
      <c r="W371" s="530"/>
      <c r="X371" s="530"/>
      <c r="Y371" s="530"/>
      <c r="Z371" s="530"/>
    </row>
    <row r="372">
      <c r="A372" s="534"/>
      <c r="B372" s="535"/>
      <c r="C372" s="534"/>
      <c r="D372" s="536"/>
      <c r="E372" s="534"/>
      <c r="F372" s="530"/>
      <c r="G372" s="530"/>
      <c r="H372" s="530"/>
      <c r="I372" s="530"/>
      <c r="J372" s="530"/>
      <c r="K372" s="530"/>
      <c r="L372" s="530"/>
      <c r="M372" s="530"/>
      <c r="N372" s="530"/>
      <c r="O372" s="530"/>
      <c r="P372" s="530"/>
      <c r="Q372" s="530"/>
      <c r="R372" s="530"/>
      <c r="S372" s="530"/>
      <c r="T372" s="530"/>
      <c r="U372" s="530"/>
      <c r="V372" s="530"/>
      <c r="W372" s="530"/>
      <c r="X372" s="530"/>
      <c r="Y372" s="530"/>
      <c r="Z372" s="530"/>
    </row>
    <row r="373">
      <c r="A373" s="534"/>
      <c r="B373" s="535"/>
      <c r="C373" s="534"/>
      <c r="D373" s="536"/>
      <c r="E373" s="534"/>
      <c r="F373" s="530"/>
      <c r="G373" s="530"/>
      <c r="H373" s="530"/>
      <c r="I373" s="530"/>
      <c r="J373" s="530"/>
      <c r="K373" s="530"/>
      <c r="L373" s="530"/>
      <c r="M373" s="530"/>
      <c r="N373" s="530"/>
      <c r="O373" s="530"/>
      <c r="P373" s="530"/>
      <c r="Q373" s="530"/>
      <c r="R373" s="530"/>
      <c r="S373" s="530"/>
      <c r="T373" s="530"/>
      <c r="U373" s="530"/>
      <c r="V373" s="530"/>
      <c r="W373" s="530"/>
      <c r="X373" s="530"/>
      <c r="Y373" s="530"/>
      <c r="Z373" s="530"/>
    </row>
    <row r="374">
      <c r="A374" s="534"/>
      <c r="B374" s="535"/>
      <c r="C374" s="534"/>
      <c r="D374" s="536"/>
      <c r="E374" s="534"/>
      <c r="F374" s="530"/>
      <c r="G374" s="530"/>
      <c r="H374" s="530"/>
      <c r="I374" s="530"/>
      <c r="J374" s="530"/>
      <c r="K374" s="530"/>
      <c r="L374" s="530"/>
      <c r="M374" s="530"/>
      <c r="N374" s="530"/>
      <c r="O374" s="530"/>
      <c r="P374" s="530"/>
      <c r="Q374" s="530"/>
      <c r="R374" s="530"/>
      <c r="S374" s="530"/>
      <c r="T374" s="530"/>
      <c r="U374" s="530"/>
      <c r="V374" s="530"/>
      <c r="W374" s="530"/>
      <c r="X374" s="530"/>
      <c r="Y374" s="530"/>
      <c r="Z374" s="530"/>
    </row>
    <row r="375">
      <c r="A375" s="534"/>
      <c r="B375" s="535"/>
      <c r="C375" s="534"/>
      <c r="D375" s="536"/>
      <c r="E375" s="534"/>
      <c r="F375" s="530"/>
      <c r="G375" s="530"/>
      <c r="H375" s="530"/>
      <c r="I375" s="530"/>
      <c r="J375" s="530"/>
      <c r="K375" s="530"/>
      <c r="L375" s="530"/>
      <c r="M375" s="530"/>
      <c r="N375" s="530"/>
      <c r="O375" s="530"/>
      <c r="P375" s="530"/>
      <c r="Q375" s="530"/>
      <c r="R375" s="530"/>
      <c r="S375" s="530"/>
      <c r="T375" s="530"/>
      <c r="U375" s="530"/>
      <c r="V375" s="530"/>
      <c r="W375" s="530"/>
      <c r="X375" s="530"/>
      <c r="Y375" s="530"/>
      <c r="Z375" s="530"/>
    </row>
    <row r="376">
      <c r="A376" s="534"/>
      <c r="B376" s="535"/>
      <c r="C376" s="534"/>
      <c r="D376" s="536"/>
      <c r="E376" s="534"/>
      <c r="F376" s="530"/>
      <c r="G376" s="530"/>
      <c r="H376" s="530"/>
      <c r="I376" s="530"/>
      <c r="J376" s="530"/>
      <c r="K376" s="530"/>
      <c r="L376" s="530"/>
      <c r="M376" s="530"/>
      <c r="N376" s="530"/>
      <c r="O376" s="530"/>
      <c r="P376" s="530"/>
      <c r="Q376" s="530"/>
      <c r="R376" s="530"/>
      <c r="S376" s="530"/>
      <c r="T376" s="530"/>
      <c r="U376" s="530"/>
      <c r="V376" s="530"/>
      <c r="W376" s="530"/>
      <c r="X376" s="530"/>
      <c r="Y376" s="530"/>
      <c r="Z376" s="530"/>
    </row>
    <row r="377">
      <c r="A377" s="534"/>
      <c r="B377" s="535"/>
      <c r="C377" s="534"/>
      <c r="D377" s="536"/>
      <c r="E377" s="534"/>
      <c r="F377" s="530"/>
      <c r="G377" s="530"/>
      <c r="H377" s="530"/>
      <c r="I377" s="530"/>
      <c r="J377" s="530"/>
      <c r="K377" s="530"/>
      <c r="L377" s="530"/>
      <c r="M377" s="530"/>
      <c r="N377" s="530"/>
      <c r="O377" s="530"/>
      <c r="P377" s="530"/>
      <c r="Q377" s="530"/>
      <c r="R377" s="530"/>
      <c r="S377" s="530"/>
      <c r="T377" s="530"/>
      <c r="U377" s="530"/>
      <c r="V377" s="530"/>
      <c r="W377" s="530"/>
      <c r="X377" s="530"/>
      <c r="Y377" s="530"/>
      <c r="Z377" s="530"/>
    </row>
    <row r="378">
      <c r="A378" s="534"/>
      <c r="B378" s="535"/>
      <c r="C378" s="534"/>
      <c r="D378" s="536"/>
      <c r="E378" s="534"/>
      <c r="F378" s="530"/>
      <c r="G378" s="530"/>
      <c r="H378" s="530"/>
      <c r="I378" s="530"/>
      <c r="J378" s="530"/>
      <c r="K378" s="530"/>
      <c r="L378" s="530"/>
      <c r="M378" s="530"/>
      <c r="N378" s="530"/>
      <c r="O378" s="530"/>
      <c r="P378" s="530"/>
      <c r="Q378" s="530"/>
      <c r="R378" s="530"/>
      <c r="S378" s="530"/>
      <c r="T378" s="530"/>
      <c r="U378" s="530"/>
      <c r="V378" s="530"/>
      <c r="W378" s="530"/>
      <c r="X378" s="530"/>
      <c r="Y378" s="530"/>
      <c r="Z378" s="530"/>
    </row>
    <row r="379">
      <c r="A379" s="534"/>
      <c r="B379" s="535"/>
      <c r="C379" s="534"/>
      <c r="D379" s="536"/>
      <c r="E379" s="534"/>
      <c r="F379" s="530"/>
      <c r="G379" s="530"/>
      <c r="H379" s="530"/>
      <c r="I379" s="530"/>
      <c r="J379" s="530"/>
      <c r="K379" s="530"/>
      <c r="L379" s="530"/>
      <c r="M379" s="530"/>
      <c r="N379" s="530"/>
      <c r="O379" s="530"/>
      <c r="P379" s="530"/>
      <c r="Q379" s="530"/>
      <c r="R379" s="530"/>
      <c r="S379" s="530"/>
      <c r="T379" s="530"/>
      <c r="U379" s="530"/>
      <c r="V379" s="530"/>
      <c r="W379" s="530"/>
      <c r="X379" s="530"/>
      <c r="Y379" s="530"/>
      <c r="Z379" s="530"/>
    </row>
    <row r="380">
      <c r="A380" s="534"/>
      <c r="B380" s="535"/>
      <c r="C380" s="534"/>
      <c r="D380" s="536"/>
      <c r="E380" s="534"/>
      <c r="F380" s="530"/>
      <c r="G380" s="530"/>
      <c r="H380" s="530"/>
      <c r="I380" s="530"/>
      <c r="J380" s="530"/>
      <c r="K380" s="530"/>
      <c r="L380" s="530"/>
      <c r="M380" s="530"/>
      <c r="N380" s="530"/>
      <c r="O380" s="530"/>
      <c r="P380" s="530"/>
      <c r="Q380" s="530"/>
      <c r="R380" s="530"/>
      <c r="S380" s="530"/>
      <c r="T380" s="530"/>
      <c r="U380" s="530"/>
      <c r="V380" s="530"/>
      <c r="W380" s="530"/>
      <c r="X380" s="530"/>
      <c r="Y380" s="530"/>
      <c r="Z380" s="530"/>
    </row>
    <row r="381">
      <c r="A381" s="534"/>
      <c r="B381" s="535"/>
      <c r="C381" s="534"/>
      <c r="D381" s="536"/>
      <c r="E381" s="534"/>
      <c r="F381" s="530"/>
      <c r="G381" s="530"/>
      <c r="H381" s="530"/>
      <c r="I381" s="530"/>
      <c r="J381" s="530"/>
      <c r="K381" s="530"/>
      <c r="L381" s="530"/>
      <c r="M381" s="530"/>
      <c r="N381" s="530"/>
      <c r="O381" s="530"/>
      <c r="P381" s="530"/>
      <c r="Q381" s="530"/>
      <c r="R381" s="530"/>
      <c r="S381" s="530"/>
      <c r="T381" s="530"/>
      <c r="U381" s="530"/>
      <c r="V381" s="530"/>
      <c r="W381" s="530"/>
      <c r="X381" s="530"/>
      <c r="Y381" s="530"/>
      <c r="Z381" s="530"/>
    </row>
    <row r="382">
      <c r="A382" s="534"/>
      <c r="B382" s="535"/>
      <c r="C382" s="534"/>
      <c r="D382" s="536"/>
      <c r="E382" s="534"/>
      <c r="F382" s="530"/>
      <c r="G382" s="530"/>
      <c r="H382" s="530"/>
      <c r="I382" s="530"/>
      <c r="J382" s="530"/>
      <c r="K382" s="530"/>
      <c r="L382" s="530"/>
      <c r="M382" s="530"/>
      <c r="N382" s="530"/>
      <c r="O382" s="530"/>
      <c r="P382" s="530"/>
      <c r="Q382" s="530"/>
      <c r="R382" s="530"/>
      <c r="S382" s="530"/>
      <c r="T382" s="530"/>
      <c r="U382" s="530"/>
      <c r="V382" s="530"/>
      <c r="W382" s="530"/>
      <c r="X382" s="530"/>
      <c r="Y382" s="530"/>
      <c r="Z382" s="530"/>
    </row>
    <row r="383">
      <c r="A383" s="534"/>
      <c r="B383" s="535"/>
      <c r="C383" s="534"/>
      <c r="D383" s="536"/>
      <c r="E383" s="534"/>
      <c r="F383" s="530"/>
      <c r="G383" s="530"/>
      <c r="H383" s="530"/>
      <c r="I383" s="530"/>
      <c r="J383" s="530"/>
      <c r="K383" s="530"/>
      <c r="L383" s="530"/>
      <c r="M383" s="530"/>
      <c r="N383" s="530"/>
      <c r="O383" s="530"/>
      <c r="P383" s="530"/>
      <c r="Q383" s="530"/>
      <c r="R383" s="530"/>
      <c r="S383" s="530"/>
      <c r="T383" s="530"/>
      <c r="U383" s="530"/>
      <c r="V383" s="530"/>
      <c r="W383" s="530"/>
      <c r="X383" s="530"/>
      <c r="Y383" s="530"/>
      <c r="Z383" s="530"/>
    </row>
    <row r="384">
      <c r="A384" s="534"/>
      <c r="B384" s="535"/>
      <c r="C384" s="534"/>
      <c r="D384" s="536"/>
      <c r="E384" s="534"/>
      <c r="F384" s="530"/>
      <c r="G384" s="530"/>
      <c r="H384" s="530"/>
      <c r="I384" s="530"/>
      <c r="J384" s="530"/>
      <c r="K384" s="530"/>
      <c r="L384" s="530"/>
      <c r="M384" s="530"/>
      <c r="N384" s="530"/>
      <c r="O384" s="530"/>
      <c r="P384" s="530"/>
      <c r="Q384" s="530"/>
      <c r="R384" s="530"/>
      <c r="S384" s="530"/>
      <c r="T384" s="530"/>
      <c r="U384" s="530"/>
      <c r="V384" s="530"/>
      <c r="W384" s="530"/>
      <c r="X384" s="530"/>
      <c r="Y384" s="530"/>
      <c r="Z384" s="530"/>
    </row>
    <row r="385">
      <c r="A385" s="534"/>
      <c r="B385" s="535"/>
      <c r="C385" s="534"/>
      <c r="D385" s="536"/>
      <c r="E385" s="534"/>
      <c r="F385" s="530"/>
      <c r="G385" s="530"/>
      <c r="H385" s="530"/>
      <c r="I385" s="530"/>
      <c r="J385" s="530"/>
      <c r="K385" s="530"/>
      <c r="L385" s="530"/>
      <c r="M385" s="530"/>
      <c r="N385" s="530"/>
      <c r="O385" s="530"/>
      <c r="P385" s="530"/>
      <c r="Q385" s="530"/>
      <c r="R385" s="530"/>
      <c r="S385" s="530"/>
      <c r="T385" s="530"/>
      <c r="U385" s="530"/>
      <c r="V385" s="530"/>
      <c r="W385" s="530"/>
      <c r="X385" s="530"/>
      <c r="Y385" s="530"/>
      <c r="Z385" s="530"/>
    </row>
    <row r="386">
      <c r="A386" s="534"/>
      <c r="B386" s="535"/>
      <c r="C386" s="534"/>
      <c r="D386" s="536"/>
      <c r="E386" s="534"/>
      <c r="F386" s="530"/>
      <c r="G386" s="530"/>
      <c r="H386" s="530"/>
      <c r="I386" s="530"/>
      <c r="J386" s="530"/>
      <c r="K386" s="530"/>
      <c r="L386" s="530"/>
      <c r="M386" s="530"/>
      <c r="N386" s="530"/>
      <c r="O386" s="530"/>
      <c r="P386" s="530"/>
      <c r="Q386" s="530"/>
      <c r="R386" s="530"/>
      <c r="S386" s="530"/>
      <c r="T386" s="530"/>
      <c r="U386" s="530"/>
      <c r="V386" s="530"/>
      <c r="W386" s="530"/>
      <c r="X386" s="530"/>
      <c r="Y386" s="530"/>
      <c r="Z386" s="530"/>
    </row>
    <row r="387">
      <c r="A387" s="534"/>
      <c r="B387" s="535"/>
      <c r="C387" s="534"/>
      <c r="D387" s="536"/>
      <c r="E387" s="534"/>
      <c r="F387" s="530"/>
      <c r="G387" s="530"/>
      <c r="H387" s="530"/>
      <c r="I387" s="530"/>
      <c r="J387" s="530"/>
      <c r="K387" s="530"/>
      <c r="L387" s="530"/>
      <c r="M387" s="530"/>
      <c r="N387" s="530"/>
      <c r="O387" s="530"/>
      <c r="P387" s="530"/>
      <c r="Q387" s="530"/>
      <c r="R387" s="530"/>
      <c r="S387" s="530"/>
      <c r="T387" s="530"/>
      <c r="U387" s="530"/>
      <c r="V387" s="530"/>
      <c r="W387" s="530"/>
      <c r="X387" s="530"/>
      <c r="Y387" s="530"/>
      <c r="Z387" s="530"/>
    </row>
    <row r="388">
      <c r="A388" s="534"/>
      <c r="B388" s="535"/>
      <c r="C388" s="534"/>
      <c r="D388" s="536"/>
      <c r="E388" s="534"/>
      <c r="F388" s="530"/>
      <c r="G388" s="530"/>
      <c r="H388" s="530"/>
      <c r="I388" s="530"/>
      <c r="J388" s="530"/>
      <c r="K388" s="530"/>
      <c r="L388" s="530"/>
      <c r="M388" s="530"/>
      <c r="N388" s="530"/>
      <c r="O388" s="530"/>
      <c r="P388" s="530"/>
      <c r="Q388" s="530"/>
      <c r="R388" s="530"/>
      <c r="S388" s="530"/>
      <c r="T388" s="530"/>
      <c r="U388" s="530"/>
      <c r="V388" s="530"/>
      <c r="W388" s="530"/>
      <c r="X388" s="530"/>
      <c r="Y388" s="530"/>
      <c r="Z388" s="530"/>
    </row>
    <row r="389">
      <c r="A389" s="534"/>
      <c r="B389" s="535"/>
      <c r="C389" s="534"/>
      <c r="D389" s="536"/>
      <c r="E389" s="534"/>
      <c r="F389" s="530"/>
      <c r="G389" s="530"/>
      <c r="H389" s="530"/>
      <c r="I389" s="530"/>
      <c r="J389" s="530"/>
      <c r="K389" s="530"/>
      <c r="L389" s="530"/>
      <c r="M389" s="530"/>
      <c r="N389" s="530"/>
      <c r="O389" s="530"/>
      <c r="P389" s="530"/>
      <c r="Q389" s="530"/>
      <c r="R389" s="530"/>
      <c r="S389" s="530"/>
      <c r="T389" s="530"/>
      <c r="U389" s="530"/>
      <c r="V389" s="530"/>
      <c r="W389" s="530"/>
      <c r="X389" s="530"/>
      <c r="Y389" s="530"/>
      <c r="Z389" s="530"/>
    </row>
    <row r="390">
      <c r="A390" s="534"/>
      <c r="B390" s="535"/>
      <c r="C390" s="534"/>
      <c r="D390" s="536"/>
      <c r="E390" s="534"/>
      <c r="F390" s="530"/>
      <c r="G390" s="530"/>
      <c r="H390" s="530"/>
      <c r="I390" s="530"/>
      <c r="J390" s="530"/>
      <c r="K390" s="530"/>
      <c r="L390" s="530"/>
      <c r="M390" s="530"/>
      <c r="N390" s="530"/>
      <c r="O390" s="530"/>
      <c r="P390" s="530"/>
      <c r="Q390" s="530"/>
      <c r="R390" s="530"/>
      <c r="S390" s="530"/>
      <c r="T390" s="530"/>
      <c r="U390" s="530"/>
      <c r="V390" s="530"/>
      <c r="W390" s="530"/>
      <c r="X390" s="530"/>
      <c r="Y390" s="530"/>
      <c r="Z390" s="530"/>
    </row>
    <row r="391">
      <c r="A391" s="534"/>
      <c r="B391" s="535"/>
      <c r="C391" s="534"/>
      <c r="D391" s="536"/>
      <c r="E391" s="534"/>
      <c r="F391" s="530"/>
      <c r="G391" s="530"/>
      <c r="H391" s="530"/>
      <c r="I391" s="530"/>
      <c r="J391" s="530"/>
      <c r="K391" s="530"/>
      <c r="L391" s="530"/>
      <c r="M391" s="530"/>
      <c r="N391" s="530"/>
      <c r="O391" s="530"/>
      <c r="P391" s="530"/>
      <c r="Q391" s="530"/>
      <c r="R391" s="530"/>
      <c r="S391" s="530"/>
      <c r="T391" s="530"/>
      <c r="U391" s="530"/>
      <c r="V391" s="530"/>
      <c r="W391" s="530"/>
      <c r="X391" s="530"/>
      <c r="Y391" s="530"/>
      <c r="Z391" s="530"/>
    </row>
    <row r="392">
      <c r="A392" s="534"/>
      <c r="B392" s="535"/>
      <c r="C392" s="534"/>
      <c r="D392" s="536"/>
      <c r="E392" s="534"/>
      <c r="F392" s="530"/>
      <c r="G392" s="530"/>
      <c r="H392" s="530"/>
      <c r="I392" s="530"/>
      <c r="J392" s="530"/>
      <c r="K392" s="530"/>
      <c r="L392" s="530"/>
      <c r="M392" s="530"/>
      <c r="N392" s="530"/>
      <c r="O392" s="530"/>
      <c r="P392" s="530"/>
      <c r="Q392" s="530"/>
      <c r="R392" s="530"/>
      <c r="S392" s="530"/>
      <c r="T392" s="530"/>
      <c r="U392" s="530"/>
      <c r="V392" s="530"/>
      <c r="W392" s="530"/>
      <c r="X392" s="530"/>
      <c r="Y392" s="530"/>
      <c r="Z392" s="530"/>
    </row>
    <row r="393">
      <c r="A393" s="534"/>
      <c r="B393" s="535"/>
      <c r="C393" s="534"/>
      <c r="D393" s="536"/>
      <c r="E393" s="534"/>
      <c r="F393" s="530"/>
      <c r="G393" s="530"/>
      <c r="H393" s="530"/>
      <c r="I393" s="530"/>
      <c r="J393" s="530"/>
      <c r="K393" s="530"/>
      <c r="L393" s="530"/>
      <c r="M393" s="530"/>
      <c r="N393" s="530"/>
      <c r="O393" s="530"/>
      <c r="P393" s="530"/>
      <c r="Q393" s="530"/>
      <c r="R393" s="530"/>
      <c r="S393" s="530"/>
      <c r="T393" s="530"/>
      <c r="U393" s="530"/>
      <c r="V393" s="530"/>
      <c r="W393" s="530"/>
      <c r="X393" s="530"/>
      <c r="Y393" s="530"/>
      <c r="Z393" s="530"/>
    </row>
    <row r="394">
      <c r="A394" s="534"/>
      <c r="B394" s="535"/>
      <c r="C394" s="534"/>
      <c r="D394" s="536"/>
      <c r="E394" s="534"/>
      <c r="F394" s="530"/>
      <c r="G394" s="530"/>
      <c r="H394" s="530"/>
      <c r="I394" s="530"/>
      <c r="J394" s="530"/>
      <c r="K394" s="530"/>
      <c r="L394" s="530"/>
      <c r="M394" s="530"/>
      <c r="N394" s="530"/>
      <c r="O394" s="530"/>
      <c r="P394" s="530"/>
      <c r="Q394" s="530"/>
      <c r="R394" s="530"/>
      <c r="S394" s="530"/>
      <c r="T394" s="530"/>
      <c r="U394" s="530"/>
      <c r="V394" s="530"/>
      <c r="W394" s="530"/>
      <c r="X394" s="530"/>
      <c r="Y394" s="530"/>
      <c r="Z394" s="530"/>
    </row>
    <row r="395">
      <c r="A395" s="534"/>
      <c r="B395" s="535"/>
      <c r="C395" s="534"/>
      <c r="D395" s="536"/>
      <c r="E395" s="534"/>
      <c r="F395" s="530"/>
      <c r="G395" s="530"/>
      <c r="H395" s="530"/>
      <c r="I395" s="530"/>
      <c r="J395" s="530"/>
      <c r="K395" s="530"/>
      <c r="L395" s="530"/>
      <c r="M395" s="530"/>
      <c r="N395" s="530"/>
      <c r="O395" s="530"/>
      <c r="P395" s="530"/>
      <c r="Q395" s="530"/>
      <c r="R395" s="530"/>
      <c r="S395" s="530"/>
      <c r="T395" s="530"/>
      <c r="U395" s="530"/>
      <c r="V395" s="530"/>
      <c r="W395" s="530"/>
      <c r="X395" s="530"/>
      <c r="Y395" s="530"/>
      <c r="Z395" s="530"/>
    </row>
    <row r="396">
      <c r="A396" s="534"/>
      <c r="B396" s="535"/>
      <c r="C396" s="534"/>
      <c r="D396" s="536"/>
      <c r="E396" s="534"/>
      <c r="F396" s="530"/>
      <c r="G396" s="530"/>
      <c r="H396" s="530"/>
      <c r="I396" s="530"/>
      <c r="J396" s="530"/>
      <c r="K396" s="530"/>
      <c r="L396" s="530"/>
      <c r="M396" s="530"/>
      <c r="N396" s="530"/>
      <c r="O396" s="530"/>
      <c r="P396" s="530"/>
      <c r="Q396" s="530"/>
      <c r="R396" s="530"/>
      <c r="S396" s="530"/>
      <c r="T396" s="530"/>
      <c r="U396" s="530"/>
      <c r="V396" s="530"/>
      <c r="W396" s="530"/>
      <c r="X396" s="530"/>
      <c r="Y396" s="530"/>
      <c r="Z396" s="530"/>
    </row>
    <row r="397">
      <c r="A397" s="534"/>
      <c r="B397" s="535"/>
      <c r="C397" s="534"/>
      <c r="D397" s="536"/>
      <c r="E397" s="534"/>
      <c r="F397" s="530"/>
      <c r="G397" s="530"/>
      <c r="H397" s="530"/>
      <c r="I397" s="530"/>
      <c r="J397" s="530"/>
      <c r="K397" s="530"/>
      <c r="L397" s="530"/>
      <c r="M397" s="530"/>
      <c r="N397" s="530"/>
      <c r="O397" s="530"/>
      <c r="P397" s="530"/>
      <c r="Q397" s="530"/>
      <c r="R397" s="530"/>
      <c r="S397" s="530"/>
      <c r="T397" s="530"/>
      <c r="U397" s="530"/>
      <c r="V397" s="530"/>
      <c r="W397" s="530"/>
      <c r="X397" s="530"/>
      <c r="Y397" s="530"/>
      <c r="Z397" s="530"/>
    </row>
    <row r="398">
      <c r="A398" s="534"/>
      <c r="B398" s="535"/>
      <c r="C398" s="534"/>
      <c r="D398" s="536"/>
      <c r="E398" s="534"/>
      <c r="F398" s="530"/>
      <c r="G398" s="530"/>
      <c r="H398" s="530"/>
      <c r="I398" s="530"/>
      <c r="J398" s="530"/>
      <c r="K398" s="530"/>
      <c r="L398" s="530"/>
      <c r="M398" s="530"/>
      <c r="N398" s="530"/>
      <c r="O398" s="530"/>
      <c r="P398" s="530"/>
      <c r="Q398" s="530"/>
      <c r="R398" s="530"/>
      <c r="S398" s="530"/>
      <c r="T398" s="530"/>
      <c r="U398" s="530"/>
      <c r="V398" s="530"/>
      <c r="W398" s="530"/>
      <c r="X398" s="530"/>
      <c r="Y398" s="530"/>
      <c r="Z398" s="530"/>
    </row>
    <row r="399">
      <c r="A399" s="534"/>
      <c r="B399" s="535"/>
      <c r="C399" s="534"/>
      <c r="D399" s="536"/>
      <c r="E399" s="534"/>
      <c r="F399" s="530"/>
      <c r="G399" s="530"/>
      <c r="H399" s="530"/>
      <c r="I399" s="530"/>
      <c r="J399" s="530"/>
      <c r="K399" s="530"/>
      <c r="L399" s="530"/>
      <c r="M399" s="530"/>
      <c r="N399" s="530"/>
      <c r="O399" s="530"/>
      <c r="P399" s="530"/>
      <c r="Q399" s="530"/>
      <c r="R399" s="530"/>
      <c r="S399" s="530"/>
      <c r="T399" s="530"/>
      <c r="U399" s="530"/>
      <c r="V399" s="530"/>
      <c r="W399" s="530"/>
      <c r="X399" s="530"/>
      <c r="Y399" s="530"/>
      <c r="Z399" s="530"/>
    </row>
    <row r="400">
      <c r="A400" s="534"/>
      <c r="B400" s="535"/>
      <c r="C400" s="534"/>
      <c r="D400" s="536"/>
      <c r="E400" s="534"/>
      <c r="F400" s="530"/>
      <c r="G400" s="530"/>
      <c r="H400" s="530"/>
      <c r="I400" s="530"/>
      <c r="J400" s="530"/>
      <c r="K400" s="530"/>
      <c r="L400" s="530"/>
      <c r="M400" s="530"/>
      <c r="N400" s="530"/>
      <c r="O400" s="530"/>
      <c r="P400" s="530"/>
      <c r="Q400" s="530"/>
      <c r="R400" s="530"/>
      <c r="S400" s="530"/>
      <c r="T400" s="530"/>
      <c r="U400" s="530"/>
      <c r="V400" s="530"/>
      <c r="W400" s="530"/>
      <c r="X400" s="530"/>
      <c r="Y400" s="530"/>
      <c r="Z400" s="530"/>
    </row>
    <row r="401">
      <c r="A401" s="534"/>
      <c r="B401" s="535"/>
      <c r="C401" s="534"/>
      <c r="D401" s="536"/>
      <c r="E401" s="534"/>
      <c r="F401" s="530"/>
      <c r="G401" s="530"/>
      <c r="H401" s="530"/>
      <c r="I401" s="530"/>
      <c r="J401" s="530"/>
      <c r="K401" s="530"/>
      <c r="L401" s="530"/>
      <c r="M401" s="530"/>
      <c r="N401" s="530"/>
      <c r="O401" s="530"/>
      <c r="P401" s="530"/>
      <c r="Q401" s="530"/>
      <c r="R401" s="530"/>
      <c r="S401" s="530"/>
      <c r="T401" s="530"/>
      <c r="U401" s="530"/>
      <c r="V401" s="530"/>
      <c r="W401" s="530"/>
      <c r="X401" s="530"/>
      <c r="Y401" s="530"/>
      <c r="Z401" s="530"/>
    </row>
    <row r="402">
      <c r="A402" s="534"/>
      <c r="B402" s="535"/>
      <c r="C402" s="534"/>
      <c r="D402" s="536"/>
      <c r="E402" s="534"/>
      <c r="F402" s="530"/>
      <c r="G402" s="530"/>
      <c r="H402" s="530"/>
      <c r="I402" s="530"/>
      <c r="J402" s="530"/>
      <c r="K402" s="530"/>
      <c r="L402" s="530"/>
      <c r="M402" s="530"/>
      <c r="N402" s="530"/>
      <c r="O402" s="530"/>
      <c r="P402" s="530"/>
      <c r="Q402" s="530"/>
      <c r="R402" s="530"/>
      <c r="S402" s="530"/>
      <c r="T402" s="530"/>
      <c r="U402" s="530"/>
      <c r="V402" s="530"/>
      <c r="W402" s="530"/>
      <c r="X402" s="530"/>
      <c r="Y402" s="530"/>
      <c r="Z402" s="530"/>
    </row>
    <row r="403">
      <c r="A403" s="534"/>
      <c r="B403" s="535"/>
      <c r="C403" s="534"/>
      <c r="D403" s="536"/>
      <c r="E403" s="534"/>
      <c r="F403" s="530"/>
      <c r="G403" s="530"/>
      <c r="H403" s="530"/>
      <c r="I403" s="530"/>
      <c r="J403" s="530"/>
      <c r="K403" s="530"/>
      <c r="L403" s="530"/>
      <c r="M403" s="530"/>
      <c r="N403" s="530"/>
      <c r="O403" s="530"/>
      <c r="P403" s="530"/>
      <c r="Q403" s="530"/>
      <c r="R403" s="530"/>
      <c r="S403" s="530"/>
      <c r="T403" s="530"/>
      <c r="U403" s="530"/>
      <c r="V403" s="530"/>
      <c r="W403" s="530"/>
      <c r="X403" s="530"/>
      <c r="Y403" s="530"/>
      <c r="Z403" s="530"/>
    </row>
    <row r="404">
      <c r="A404" s="534"/>
      <c r="B404" s="535"/>
      <c r="C404" s="534"/>
      <c r="D404" s="536"/>
      <c r="E404" s="534"/>
      <c r="F404" s="530"/>
      <c r="G404" s="530"/>
      <c r="H404" s="530"/>
      <c r="I404" s="530"/>
      <c r="J404" s="530"/>
      <c r="K404" s="530"/>
      <c r="L404" s="530"/>
      <c r="M404" s="530"/>
      <c r="N404" s="530"/>
      <c r="O404" s="530"/>
      <c r="P404" s="530"/>
      <c r="Q404" s="530"/>
      <c r="R404" s="530"/>
      <c r="S404" s="530"/>
      <c r="T404" s="530"/>
      <c r="U404" s="530"/>
      <c r="V404" s="530"/>
      <c r="W404" s="530"/>
      <c r="X404" s="530"/>
      <c r="Y404" s="530"/>
      <c r="Z404" s="530"/>
    </row>
    <row r="405">
      <c r="A405" s="534"/>
      <c r="B405" s="535"/>
      <c r="C405" s="534"/>
      <c r="D405" s="536"/>
      <c r="E405" s="534"/>
      <c r="F405" s="530"/>
      <c r="G405" s="530"/>
      <c r="H405" s="530"/>
      <c r="I405" s="530"/>
      <c r="J405" s="530"/>
      <c r="K405" s="530"/>
      <c r="L405" s="530"/>
      <c r="M405" s="530"/>
      <c r="N405" s="530"/>
      <c r="O405" s="530"/>
      <c r="P405" s="530"/>
      <c r="Q405" s="530"/>
      <c r="R405" s="530"/>
      <c r="S405" s="530"/>
      <c r="T405" s="530"/>
      <c r="U405" s="530"/>
      <c r="V405" s="530"/>
      <c r="W405" s="530"/>
      <c r="X405" s="530"/>
      <c r="Y405" s="530"/>
      <c r="Z405" s="530"/>
    </row>
    <row r="406">
      <c r="A406" s="534"/>
      <c r="B406" s="535"/>
      <c r="C406" s="534"/>
      <c r="D406" s="536"/>
      <c r="E406" s="534"/>
      <c r="F406" s="530"/>
      <c r="G406" s="530"/>
      <c r="H406" s="530"/>
      <c r="I406" s="530"/>
      <c r="J406" s="530"/>
      <c r="K406" s="530"/>
      <c r="L406" s="530"/>
      <c r="M406" s="530"/>
      <c r="N406" s="530"/>
      <c r="O406" s="530"/>
      <c r="P406" s="530"/>
      <c r="Q406" s="530"/>
      <c r="R406" s="530"/>
      <c r="S406" s="530"/>
      <c r="T406" s="530"/>
      <c r="U406" s="530"/>
      <c r="V406" s="530"/>
      <c r="W406" s="530"/>
      <c r="X406" s="530"/>
      <c r="Y406" s="530"/>
      <c r="Z406" s="530"/>
    </row>
    <row r="407">
      <c r="A407" s="534"/>
      <c r="B407" s="535"/>
      <c r="C407" s="534"/>
      <c r="D407" s="536"/>
      <c r="E407" s="534"/>
      <c r="F407" s="530"/>
      <c r="G407" s="530"/>
      <c r="H407" s="530"/>
      <c r="I407" s="530"/>
      <c r="J407" s="530"/>
      <c r="K407" s="530"/>
      <c r="L407" s="530"/>
      <c r="M407" s="530"/>
      <c r="N407" s="530"/>
      <c r="O407" s="530"/>
      <c r="P407" s="530"/>
      <c r="Q407" s="530"/>
      <c r="R407" s="530"/>
      <c r="S407" s="530"/>
      <c r="T407" s="530"/>
      <c r="U407" s="530"/>
      <c r="V407" s="530"/>
      <c r="W407" s="530"/>
      <c r="X407" s="530"/>
      <c r="Y407" s="530"/>
      <c r="Z407" s="530"/>
    </row>
    <row r="408">
      <c r="A408" s="534"/>
      <c r="B408" s="535"/>
      <c r="C408" s="534"/>
      <c r="D408" s="536"/>
      <c r="E408" s="534"/>
      <c r="F408" s="530"/>
      <c r="G408" s="530"/>
      <c r="H408" s="530"/>
      <c r="I408" s="530"/>
      <c r="J408" s="530"/>
      <c r="K408" s="530"/>
      <c r="L408" s="530"/>
      <c r="M408" s="530"/>
      <c r="N408" s="530"/>
      <c r="O408" s="530"/>
      <c r="P408" s="530"/>
      <c r="Q408" s="530"/>
      <c r="R408" s="530"/>
      <c r="S408" s="530"/>
      <c r="T408" s="530"/>
      <c r="U408" s="530"/>
      <c r="V408" s="530"/>
      <c r="W408" s="530"/>
      <c r="X408" s="530"/>
      <c r="Y408" s="530"/>
      <c r="Z408" s="530"/>
    </row>
    <row r="409">
      <c r="A409" s="534"/>
      <c r="B409" s="535"/>
      <c r="C409" s="534"/>
      <c r="D409" s="536"/>
      <c r="E409" s="534"/>
      <c r="F409" s="530"/>
      <c r="G409" s="530"/>
      <c r="H409" s="530"/>
      <c r="I409" s="530"/>
      <c r="J409" s="530"/>
      <c r="K409" s="530"/>
      <c r="L409" s="530"/>
      <c r="M409" s="530"/>
      <c r="N409" s="530"/>
      <c r="O409" s="530"/>
      <c r="P409" s="530"/>
      <c r="Q409" s="530"/>
      <c r="R409" s="530"/>
      <c r="S409" s="530"/>
      <c r="T409" s="530"/>
      <c r="U409" s="530"/>
      <c r="V409" s="530"/>
      <c r="W409" s="530"/>
      <c r="X409" s="530"/>
      <c r="Y409" s="530"/>
      <c r="Z409" s="530"/>
    </row>
    <row r="410">
      <c r="A410" s="534"/>
      <c r="B410" s="535"/>
      <c r="C410" s="534"/>
      <c r="D410" s="536"/>
      <c r="E410" s="534"/>
      <c r="F410" s="530"/>
      <c r="G410" s="530"/>
      <c r="H410" s="530"/>
      <c r="I410" s="530"/>
      <c r="J410" s="530"/>
      <c r="K410" s="530"/>
      <c r="L410" s="530"/>
      <c r="M410" s="530"/>
      <c r="N410" s="530"/>
      <c r="O410" s="530"/>
      <c r="P410" s="530"/>
      <c r="Q410" s="530"/>
      <c r="R410" s="530"/>
      <c r="S410" s="530"/>
      <c r="T410" s="530"/>
      <c r="U410" s="530"/>
      <c r="V410" s="530"/>
      <c r="W410" s="530"/>
      <c r="X410" s="530"/>
      <c r="Y410" s="530"/>
      <c r="Z410" s="530"/>
    </row>
    <row r="411">
      <c r="A411" s="534"/>
      <c r="B411" s="535"/>
      <c r="C411" s="534"/>
      <c r="D411" s="536"/>
      <c r="E411" s="534"/>
      <c r="F411" s="530"/>
      <c r="G411" s="530"/>
      <c r="H411" s="530"/>
      <c r="I411" s="530"/>
      <c r="J411" s="530"/>
      <c r="K411" s="530"/>
      <c r="L411" s="530"/>
      <c r="M411" s="530"/>
      <c r="N411" s="530"/>
      <c r="O411" s="530"/>
      <c r="P411" s="530"/>
      <c r="Q411" s="530"/>
      <c r="R411" s="530"/>
      <c r="S411" s="530"/>
      <c r="T411" s="530"/>
      <c r="U411" s="530"/>
      <c r="V411" s="530"/>
      <c r="W411" s="530"/>
      <c r="X411" s="530"/>
      <c r="Y411" s="530"/>
      <c r="Z411" s="530"/>
    </row>
    <row r="412">
      <c r="A412" s="534"/>
      <c r="B412" s="535"/>
      <c r="C412" s="534"/>
      <c r="D412" s="536"/>
      <c r="E412" s="534"/>
      <c r="F412" s="530"/>
      <c r="G412" s="530"/>
      <c r="H412" s="530"/>
      <c r="I412" s="530"/>
      <c r="J412" s="530"/>
      <c r="K412" s="530"/>
      <c r="L412" s="530"/>
      <c r="M412" s="530"/>
      <c r="N412" s="530"/>
      <c r="O412" s="530"/>
      <c r="P412" s="530"/>
      <c r="Q412" s="530"/>
      <c r="R412" s="530"/>
      <c r="S412" s="530"/>
      <c r="T412" s="530"/>
      <c r="U412" s="530"/>
      <c r="V412" s="530"/>
      <c r="W412" s="530"/>
      <c r="X412" s="530"/>
      <c r="Y412" s="530"/>
      <c r="Z412" s="530"/>
    </row>
    <row r="413">
      <c r="A413" s="534"/>
      <c r="B413" s="535"/>
      <c r="C413" s="534"/>
      <c r="D413" s="536"/>
      <c r="E413" s="534"/>
      <c r="F413" s="530"/>
      <c r="G413" s="530"/>
      <c r="H413" s="530"/>
      <c r="I413" s="530"/>
      <c r="J413" s="530"/>
      <c r="K413" s="530"/>
      <c r="L413" s="530"/>
      <c r="M413" s="530"/>
      <c r="N413" s="530"/>
      <c r="O413" s="530"/>
      <c r="P413" s="530"/>
      <c r="Q413" s="530"/>
      <c r="R413" s="530"/>
      <c r="S413" s="530"/>
      <c r="T413" s="530"/>
      <c r="U413" s="530"/>
      <c r="V413" s="530"/>
      <c r="W413" s="530"/>
      <c r="X413" s="530"/>
      <c r="Y413" s="530"/>
      <c r="Z413" s="530"/>
    </row>
    <row r="414">
      <c r="A414" s="534"/>
      <c r="B414" s="535"/>
      <c r="C414" s="534"/>
      <c r="D414" s="536"/>
      <c r="E414" s="534"/>
      <c r="F414" s="530"/>
      <c r="G414" s="530"/>
      <c r="H414" s="530"/>
      <c r="I414" s="530"/>
      <c r="J414" s="530"/>
      <c r="K414" s="530"/>
      <c r="L414" s="530"/>
      <c r="M414" s="530"/>
      <c r="N414" s="530"/>
      <c r="O414" s="530"/>
      <c r="P414" s="530"/>
      <c r="Q414" s="530"/>
      <c r="R414" s="530"/>
      <c r="S414" s="530"/>
      <c r="T414" s="530"/>
      <c r="U414" s="530"/>
      <c r="V414" s="530"/>
      <c r="W414" s="530"/>
      <c r="X414" s="530"/>
      <c r="Y414" s="530"/>
      <c r="Z414" s="530"/>
    </row>
    <row r="415">
      <c r="A415" s="534"/>
      <c r="B415" s="535"/>
      <c r="C415" s="534"/>
      <c r="D415" s="536"/>
      <c r="E415" s="534"/>
      <c r="F415" s="530"/>
      <c r="G415" s="530"/>
      <c r="H415" s="530"/>
      <c r="I415" s="530"/>
      <c r="J415" s="530"/>
      <c r="K415" s="530"/>
      <c r="L415" s="530"/>
      <c r="M415" s="530"/>
      <c r="N415" s="530"/>
      <c r="O415" s="530"/>
      <c r="P415" s="530"/>
      <c r="Q415" s="530"/>
      <c r="R415" s="530"/>
      <c r="S415" s="530"/>
      <c r="T415" s="530"/>
      <c r="U415" s="530"/>
      <c r="V415" s="530"/>
      <c r="W415" s="530"/>
      <c r="X415" s="530"/>
      <c r="Y415" s="530"/>
      <c r="Z415" s="530"/>
    </row>
    <row r="416">
      <c r="A416" s="534"/>
      <c r="B416" s="535"/>
      <c r="C416" s="534"/>
      <c r="D416" s="536"/>
      <c r="E416" s="534"/>
      <c r="F416" s="530"/>
      <c r="G416" s="530"/>
      <c r="H416" s="530"/>
      <c r="I416" s="530"/>
      <c r="J416" s="530"/>
      <c r="K416" s="530"/>
      <c r="L416" s="530"/>
      <c r="M416" s="530"/>
      <c r="N416" s="530"/>
      <c r="O416" s="530"/>
      <c r="P416" s="530"/>
      <c r="Q416" s="530"/>
      <c r="R416" s="530"/>
      <c r="S416" s="530"/>
      <c r="T416" s="530"/>
      <c r="U416" s="530"/>
      <c r="V416" s="530"/>
      <c r="W416" s="530"/>
      <c r="X416" s="530"/>
      <c r="Y416" s="530"/>
      <c r="Z416" s="530"/>
    </row>
    <row r="417">
      <c r="A417" s="534"/>
      <c r="B417" s="535"/>
      <c r="C417" s="534"/>
      <c r="D417" s="536"/>
      <c r="E417" s="534"/>
      <c r="F417" s="530"/>
      <c r="G417" s="530"/>
      <c r="H417" s="530"/>
      <c r="I417" s="530"/>
      <c r="J417" s="530"/>
      <c r="K417" s="530"/>
      <c r="L417" s="530"/>
      <c r="M417" s="530"/>
      <c r="N417" s="530"/>
      <c r="O417" s="530"/>
      <c r="P417" s="530"/>
      <c r="Q417" s="530"/>
      <c r="R417" s="530"/>
      <c r="S417" s="530"/>
      <c r="T417" s="530"/>
      <c r="U417" s="530"/>
      <c r="V417" s="530"/>
      <c r="W417" s="530"/>
      <c r="X417" s="530"/>
      <c r="Y417" s="530"/>
      <c r="Z417" s="530"/>
    </row>
    <row r="418">
      <c r="A418" s="534"/>
      <c r="B418" s="535"/>
      <c r="C418" s="534"/>
      <c r="D418" s="536"/>
      <c r="E418" s="534"/>
      <c r="F418" s="530"/>
      <c r="G418" s="530"/>
      <c r="H418" s="530"/>
      <c r="I418" s="530"/>
      <c r="J418" s="530"/>
      <c r="K418" s="530"/>
      <c r="L418" s="530"/>
      <c r="M418" s="530"/>
      <c r="N418" s="530"/>
      <c r="O418" s="530"/>
      <c r="P418" s="530"/>
      <c r="Q418" s="530"/>
      <c r="R418" s="530"/>
      <c r="S418" s="530"/>
      <c r="T418" s="530"/>
      <c r="U418" s="530"/>
      <c r="V418" s="530"/>
      <c r="W418" s="530"/>
      <c r="X418" s="530"/>
      <c r="Y418" s="530"/>
      <c r="Z418" s="530"/>
    </row>
    <row r="419">
      <c r="A419" s="534"/>
      <c r="B419" s="535"/>
      <c r="C419" s="534"/>
      <c r="D419" s="536"/>
      <c r="E419" s="534"/>
      <c r="F419" s="530"/>
      <c r="G419" s="530"/>
      <c r="H419" s="530"/>
      <c r="I419" s="530"/>
      <c r="J419" s="530"/>
      <c r="K419" s="530"/>
      <c r="L419" s="530"/>
      <c r="M419" s="530"/>
      <c r="N419" s="530"/>
      <c r="O419" s="530"/>
      <c r="P419" s="530"/>
      <c r="Q419" s="530"/>
      <c r="R419" s="530"/>
      <c r="S419" s="530"/>
      <c r="T419" s="530"/>
      <c r="U419" s="530"/>
      <c r="V419" s="530"/>
      <c r="W419" s="530"/>
      <c r="X419" s="530"/>
      <c r="Y419" s="530"/>
      <c r="Z419" s="530"/>
    </row>
    <row r="420">
      <c r="A420" s="534"/>
      <c r="B420" s="535"/>
      <c r="C420" s="534"/>
      <c r="D420" s="536"/>
      <c r="E420" s="534"/>
      <c r="F420" s="530"/>
      <c r="G420" s="530"/>
      <c r="H420" s="530"/>
      <c r="I420" s="530"/>
      <c r="J420" s="530"/>
      <c r="K420" s="530"/>
      <c r="L420" s="530"/>
      <c r="M420" s="530"/>
      <c r="N420" s="530"/>
      <c r="O420" s="530"/>
      <c r="P420" s="530"/>
      <c r="Q420" s="530"/>
      <c r="R420" s="530"/>
      <c r="S420" s="530"/>
      <c r="T420" s="530"/>
      <c r="U420" s="530"/>
      <c r="V420" s="530"/>
      <c r="W420" s="530"/>
      <c r="X420" s="530"/>
      <c r="Y420" s="530"/>
      <c r="Z420" s="530"/>
    </row>
    <row r="421">
      <c r="A421" s="534"/>
      <c r="B421" s="535"/>
      <c r="C421" s="534"/>
      <c r="D421" s="536"/>
      <c r="E421" s="534"/>
      <c r="F421" s="530"/>
      <c r="G421" s="530"/>
      <c r="H421" s="530"/>
      <c r="I421" s="530"/>
      <c r="J421" s="530"/>
      <c r="K421" s="530"/>
      <c r="L421" s="530"/>
      <c r="M421" s="530"/>
      <c r="N421" s="530"/>
      <c r="O421" s="530"/>
      <c r="P421" s="530"/>
      <c r="Q421" s="530"/>
      <c r="R421" s="530"/>
      <c r="S421" s="530"/>
      <c r="T421" s="530"/>
      <c r="U421" s="530"/>
      <c r="V421" s="530"/>
      <c r="W421" s="530"/>
      <c r="X421" s="530"/>
      <c r="Y421" s="530"/>
      <c r="Z421" s="530"/>
    </row>
    <row r="422">
      <c r="A422" s="534"/>
      <c r="B422" s="535"/>
      <c r="C422" s="534"/>
      <c r="D422" s="536"/>
      <c r="E422" s="534"/>
      <c r="F422" s="530"/>
      <c r="G422" s="530"/>
      <c r="H422" s="530"/>
      <c r="I422" s="530"/>
      <c r="J422" s="530"/>
      <c r="K422" s="530"/>
      <c r="L422" s="530"/>
      <c r="M422" s="530"/>
      <c r="N422" s="530"/>
      <c r="O422" s="530"/>
      <c r="P422" s="530"/>
      <c r="Q422" s="530"/>
      <c r="R422" s="530"/>
      <c r="S422" s="530"/>
      <c r="T422" s="530"/>
      <c r="U422" s="530"/>
      <c r="V422" s="530"/>
      <c r="W422" s="530"/>
      <c r="X422" s="530"/>
      <c r="Y422" s="530"/>
      <c r="Z422" s="530"/>
    </row>
    <row r="423">
      <c r="A423" s="534"/>
      <c r="B423" s="535"/>
      <c r="C423" s="534"/>
      <c r="D423" s="536"/>
      <c r="E423" s="534"/>
      <c r="F423" s="530"/>
      <c r="G423" s="530"/>
      <c r="H423" s="530"/>
      <c r="I423" s="530"/>
      <c r="J423" s="530"/>
      <c r="K423" s="530"/>
      <c r="L423" s="530"/>
      <c r="M423" s="530"/>
      <c r="N423" s="530"/>
      <c r="O423" s="530"/>
      <c r="P423" s="530"/>
      <c r="Q423" s="530"/>
      <c r="R423" s="530"/>
      <c r="S423" s="530"/>
      <c r="T423" s="530"/>
      <c r="U423" s="530"/>
      <c r="V423" s="530"/>
      <c r="W423" s="530"/>
      <c r="X423" s="530"/>
      <c r="Y423" s="530"/>
      <c r="Z423" s="530"/>
    </row>
    <row r="424">
      <c r="A424" s="534"/>
      <c r="B424" s="535"/>
      <c r="C424" s="534"/>
      <c r="D424" s="536"/>
      <c r="E424" s="534"/>
      <c r="F424" s="530"/>
      <c r="G424" s="530"/>
      <c r="H424" s="530"/>
      <c r="I424" s="530"/>
      <c r="J424" s="530"/>
      <c r="K424" s="530"/>
      <c r="L424" s="530"/>
      <c r="M424" s="530"/>
      <c r="N424" s="530"/>
      <c r="O424" s="530"/>
      <c r="P424" s="530"/>
      <c r="Q424" s="530"/>
      <c r="R424" s="530"/>
      <c r="S424" s="530"/>
      <c r="T424" s="530"/>
      <c r="U424" s="530"/>
      <c r="V424" s="530"/>
      <c r="W424" s="530"/>
      <c r="X424" s="530"/>
      <c r="Y424" s="530"/>
      <c r="Z424" s="530"/>
    </row>
    <row r="425">
      <c r="A425" s="534"/>
      <c r="B425" s="535"/>
      <c r="C425" s="534"/>
      <c r="D425" s="536"/>
      <c r="E425" s="534"/>
      <c r="F425" s="530"/>
      <c r="G425" s="530"/>
      <c r="H425" s="530"/>
      <c r="I425" s="530"/>
      <c r="J425" s="530"/>
      <c r="K425" s="530"/>
      <c r="L425" s="530"/>
      <c r="M425" s="530"/>
      <c r="N425" s="530"/>
      <c r="O425" s="530"/>
      <c r="P425" s="530"/>
      <c r="Q425" s="530"/>
      <c r="R425" s="530"/>
      <c r="S425" s="530"/>
      <c r="T425" s="530"/>
      <c r="U425" s="530"/>
      <c r="V425" s="530"/>
      <c r="W425" s="530"/>
      <c r="X425" s="530"/>
      <c r="Y425" s="530"/>
      <c r="Z425" s="530"/>
    </row>
    <row r="426">
      <c r="A426" s="534"/>
      <c r="B426" s="535"/>
      <c r="C426" s="534"/>
      <c r="D426" s="536"/>
      <c r="E426" s="534"/>
      <c r="F426" s="530"/>
      <c r="G426" s="530"/>
      <c r="H426" s="530"/>
      <c r="I426" s="530"/>
      <c r="J426" s="530"/>
      <c r="K426" s="530"/>
      <c r="L426" s="530"/>
      <c r="M426" s="530"/>
      <c r="N426" s="530"/>
      <c r="O426" s="530"/>
      <c r="P426" s="530"/>
      <c r="Q426" s="530"/>
      <c r="R426" s="530"/>
      <c r="S426" s="530"/>
      <c r="T426" s="530"/>
      <c r="U426" s="530"/>
      <c r="V426" s="530"/>
      <c r="W426" s="530"/>
      <c r="X426" s="530"/>
      <c r="Y426" s="530"/>
      <c r="Z426" s="530"/>
    </row>
    <row r="427">
      <c r="A427" s="534"/>
      <c r="B427" s="535"/>
      <c r="C427" s="534"/>
      <c r="D427" s="536"/>
      <c r="E427" s="534"/>
      <c r="F427" s="530"/>
      <c r="G427" s="530"/>
      <c r="H427" s="530"/>
      <c r="I427" s="530"/>
      <c r="J427" s="530"/>
      <c r="K427" s="530"/>
      <c r="L427" s="530"/>
      <c r="M427" s="530"/>
      <c r="N427" s="530"/>
      <c r="O427" s="530"/>
      <c r="P427" s="530"/>
      <c r="Q427" s="530"/>
      <c r="R427" s="530"/>
      <c r="S427" s="530"/>
      <c r="T427" s="530"/>
      <c r="U427" s="530"/>
      <c r="V427" s="530"/>
      <c r="W427" s="530"/>
      <c r="X427" s="530"/>
      <c r="Y427" s="530"/>
      <c r="Z427" s="530"/>
    </row>
    <row r="428">
      <c r="A428" s="534"/>
      <c r="B428" s="535"/>
      <c r="C428" s="534"/>
      <c r="D428" s="536"/>
      <c r="E428" s="534"/>
      <c r="F428" s="530"/>
      <c r="G428" s="530"/>
      <c r="H428" s="530"/>
      <c r="I428" s="530"/>
      <c r="J428" s="530"/>
      <c r="K428" s="530"/>
      <c r="L428" s="530"/>
      <c r="M428" s="530"/>
      <c r="N428" s="530"/>
      <c r="O428" s="530"/>
      <c r="P428" s="530"/>
      <c r="Q428" s="530"/>
      <c r="R428" s="530"/>
      <c r="S428" s="530"/>
      <c r="T428" s="530"/>
      <c r="U428" s="530"/>
      <c r="V428" s="530"/>
      <c r="W428" s="530"/>
      <c r="X428" s="530"/>
      <c r="Y428" s="530"/>
      <c r="Z428" s="530"/>
    </row>
    <row r="429">
      <c r="A429" s="534"/>
      <c r="B429" s="535"/>
      <c r="C429" s="534"/>
      <c r="D429" s="536"/>
      <c r="E429" s="534"/>
      <c r="F429" s="530"/>
      <c r="G429" s="530"/>
      <c r="H429" s="530"/>
      <c r="I429" s="530"/>
      <c r="J429" s="530"/>
      <c r="K429" s="530"/>
      <c r="L429" s="530"/>
      <c r="M429" s="530"/>
      <c r="N429" s="530"/>
      <c r="O429" s="530"/>
      <c r="P429" s="530"/>
      <c r="Q429" s="530"/>
      <c r="R429" s="530"/>
      <c r="S429" s="530"/>
      <c r="T429" s="530"/>
      <c r="U429" s="530"/>
      <c r="V429" s="530"/>
      <c r="W429" s="530"/>
      <c r="X429" s="530"/>
      <c r="Y429" s="530"/>
      <c r="Z429" s="530"/>
    </row>
    <row r="430">
      <c r="A430" s="534"/>
      <c r="B430" s="535"/>
      <c r="C430" s="534"/>
      <c r="D430" s="536"/>
      <c r="E430" s="534"/>
      <c r="F430" s="530"/>
      <c r="G430" s="530"/>
      <c r="H430" s="530"/>
      <c r="I430" s="530"/>
      <c r="J430" s="530"/>
      <c r="K430" s="530"/>
      <c r="L430" s="530"/>
      <c r="M430" s="530"/>
      <c r="N430" s="530"/>
      <c r="O430" s="530"/>
      <c r="P430" s="530"/>
      <c r="Q430" s="530"/>
      <c r="R430" s="530"/>
      <c r="S430" s="530"/>
      <c r="T430" s="530"/>
      <c r="U430" s="530"/>
      <c r="V430" s="530"/>
      <c r="W430" s="530"/>
      <c r="X430" s="530"/>
      <c r="Y430" s="530"/>
      <c r="Z430" s="530"/>
    </row>
    <row r="431">
      <c r="A431" s="534"/>
      <c r="B431" s="535"/>
      <c r="C431" s="534"/>
      <c r="D431" s="536"/>
      <c r="E431" s="534"/>
      <c r="F431" s="530"/>
      <c r="G431" s="530"/>
      <c r="H431" s="530"/>
      <c r="I431" s="530"/>
      <c r="J431" s="530"/>
      <c r="K431" s="530"/>
      <c r="L431" s="530"/>
      <c r="M431" s="530"/>
      <c r="N431" s="530"/>
      <c r="O431" s="530"/>
      <c r="P431" s="530"/>
      <c r="Q431" s="530"/>
      <c r="R431" s="530"/>
      <c r="S431" s="530"/>
      <c r="T431" s="530"/>
      <c r="U431" s="530"/>
      <c r="V431" s="530"/>
      <c r="W431" s="530"/>
      <c r="X431" s="530"/>
      <c r="Y431" s="530"/>
      <c r="Z431" s="530"/>
    </row>
    <row r="432">
      <c r="A432" s="534"/>
      <c r="B432" s="535"/>
      <c r="C432" s="534"/>
      <c r="D432" s="536"/>
      <c r="E432" s="534"/>
      <c r="F432" s="530"/>
      <c r="G432" s="530"/>
      <c r="H432" s="530"/>
      <c r="I432" s="530"/>
      <c r="J432" s="530"/>
      <c r="K432" s="530"/>
      <c r="L432" s="530"/>
      <c r="M432" s="530"/>
      <c r="N432" s="530"/>
      <c r="O432" s="530"/>
      <c r="P432" s="530"/>
      <c r="Q432" s="530"/>
      <c r="R432" s="530"/>
      <c r="S432" s="530"/>
      <c r="T432" s="530"/>
      <c r="U432" s="530"/>
      <c r="V432" s="530"/>
      <c r="W432" s="530"/>
      <c r="X432" s="530"/>
      <c r="Y432" s="530"/>
      <c r="Z432" s="530"/>
    </row>
    <row r="433">
      <c r="A433" s="534"/>
      <c r="B433" s="535"/>
      <c r="C433" s="534"/>
      <c r="D433" s="536"/>
      <c r="E433" s="534"/>
      <c r="F433" s="530"/>
      <c r="G433" s="530"/>
      <c r="H433" s="530"/>
      <c r="I433" s="530"/>
      <c r="J433" s="530"/>
      <c r="K433" s="530"/>
      <c r="L433" s="530"/>
      <c r="M433" s="530"/>
      <c r="N433" s="530"/>
      <c r="O433" s="530"/>
      <c r="P433" s="530"/>
      <c r="Q433" s="530"/>
      <c r="R433" s="530"/>
      <c r="S433" s="530"/>
      <c r="T433" s="530"/>
      <c r="U433" s="530"/>
      <c r="V433" s="530"/>
      <c r="W433" s="530"/>
      <c r="X433" s="530"/>
      <c r="Y433" s="530"/>
      <c r="Z433" s="530"/>
    </row>
    <row r="434">
      <c r="A434" s="534"/>
      <c r="B434" s="535"/>
      <c r="C434" s="534"/>
      <c r="D434" s="536"/>
      <c r="E434" s="534"/>
      <c r="F434" s="530"/>
      <c r="G434" s="530"/>
      <c r="H434" s="530"/>
      <c r="I434" s="530"/>
      <c r="J434" s="530"/>
      <c r="K434" s="530"/>
      <c r="L434" s="530"/>
      <c r="M434" s="530"/>
      <c r="N434" s="530"/>
      <c r="O434" s="530"/>
      <c r="P434" s="530"/>
      <c r="Q434" s="530"/>
      <c r="R434" s="530"/>
      <c r="S434" s="530"/>
      <c r="T434" s="530"/>
      <c r="U434" s="530"/>
      <c r="V434" s="530"/>
      <c r="W434" s="530"/>
      <c r="X434" s="530"/>
      <c r="Y434" s="530"/>
      <c r="Z434" s="530"/>
    </row>
    <row r="435">
      <c r="A435" s="534"/>
      <c r="B435" s="535"/>
      <c r="C435" s="534"/>
      <c r="D435" s="536"/>
      <c r="E435" s="534"/>
      <c r="F435" s="530"/>
      <c r="G435" s="530"/>
      <c r="H435" s="530"/>
      <c r="I435" s="530"/>
      <c r="J435" s="530"/>
      <c r="K435" s="530"/>
      <c r="L435" s="530"/>
      <c r="M435" s="530"/>
      <c r="N435" s="530"/>
      <c r="O435" s="530"/>
      <c r="P435" s="530"/>
      <c r="Q435" s="530"/>
      <c r="R435" s="530"/>
      <c r="S435" s="530"/>
      <c r="T435" s="530"/>
      <c r="U435" s="530"/>
      <c r="V435" s="530"/>
      <c r="W435" s="530"/>
      <c r="X435" s="530"/>
      <c r="Y435" s="530"/>
      <c r="Z435" s="530"/>
    </row>
    <row r="436">
      <c r="A436" s="534"/>
      <c r="B436" s="535"/>
      <c r="C436" s="534"/>
      <c r="D436" s="536"/>
      <c r="E436" s="534"/>
      <c r="F436" s="530"/>
      <c r="G436" s="530"/>
      <c r="H436" s="530"/>
      <c r="I436" s="530"/>
      <c r="J436" s="530"/>
      <c r="K436" s="530"/>
      <c r="L436" s="530"/>
      <c r="M436" s="530"/>
      <c r="N436" s="530"/>
      <c r="O436" s="530"/>
      <c r="P436" s="530"/>
      <c r="Q436" s="530"/>
      <c r="R436" s="530"/>
      <c r="S436" s="530"/>
      <c r="T436" s="530"/>
      <c r="U436" s="530"/>
      <c r="V436" s="530"/>
      <c r="W436" s="530"/>
      <c r="X436" s="530"/>
      <c r="Y436" s="530"/>
      <c r="Z436" s="530"/>
    </row>
    <row r="437">
      <c r="A437" s="534"/>
      <c r="B437" s="535"/>
      <c r="C437" s="534"/>
      <c r="D437" s="536"/>
      <c r="E437" s="534"/>
      <c r="F437" s="530"/>
      <c r="G437" s="530"/>
      <c r="H437" s="530"/>
      <c r="I437" s="530"/>
      <c r="J437" s="530"/>
      <c r="K437" s="530"/>
      <c r="L437" s="530"/>
      <c r="M437" s="530"/>
      <c r="N437" s="530"/>
      <c r="O437" s="530"/>
      <c r="P437" s="530"/>
      <c r="Q437" s="530"/>
      <c r="R437" s="530"/>
      <c r="S437" s="530"/>
      <c r="T437" s="530"/>
      <c r="U437" s="530"/>
      <c r="V437" s="530"/>
      <c r="W437" s="530"/>
      <c r="X437" s="530"/>
      <c r="Y437" s="530"/>
      <c r="Z437" s="530"/>
    </row>
    <row r="438">
      <c r="A438" s="534"/>
      <c r="B438" s="535"/>
      <c r="C438" s="534"/>
      <c r="D438" s="536"/>
      <c r="E438" s="534"/>
      <c r="F438" s="530"/>
      <c r="G438" s="530"/>
      <c r="H438" s="530"/>
      <c r="I438" s="530"/>
      <c r="J438" s="530"/>
      <c r="K438" s="530"/>
      <c r="L438" s="530"/>
      <c r="M438" s="530"/>
      <c r="N438" s="530"/>
      <c r="O438" s="530"/>
      <c r="P438" s="530"/>
      <c r="Q438" s="530"/>
      <c r="R438" s="530"/>
      <c r="S438" s="530"/>
      <c r="T438" s="530"/>
      <c r="U438" s="530"/>
      <c r="V438" s="530"/>
      <c r="W438" s="530"/>
      <c r="X438" s="530"/>
      <c r="Y438" s="530"/>
      <c r="Z438" s="530"/>
    </row>
    <row r="439">
      <c r="A439" s="534"/>
      <c r="B439" s="535"/>
      <c r="C439" s="534"/>
      <c r="D439" s="536"/>
      <c r="E439" s="534"/>
      <c r="F439" s="530"/>
      <c r="G439" s="530"/>
      <c r="H439" s="530"/>
      <c r="I439" s="530"/>
      <c r="J439" s="530"/>
      <c r="K439" s="530"/>
      <c r="L439" s="530"/>
      <c r="M439" s="530"/>
      <c r="N439" s="530"/>
      <c r="O439" s="530"/>
      <c r="P439" s="530"/>
      <c r="Q439" s="530"/>
      <c r="R439" s="530"/>
      <c r="S439" s="530"/>
      <c r="T439" s="530"/>
      <c r="U439" s="530"/>
      <c r="V439" s="530"/>
      <c r="W439" s="530"/>
      <c r="X439" s="530"/>
      <c r="Y439" s="530"/>
      <c r="Z439" s="530"/>
    </row>
    <row r="440">
      <c r="A440" s="534"/>
      <c r="B440" s="535"/>
      <c r="C440" s="534"/>
      <c r="D440" s="536"/>
      <c r="E440" s="534"/>
      <c r="F440" s="530"/>
      <c r="G440" s="530"/>
      <c r="H440" s="530"/>
      <c r="I440" s="530"/>
      <c r="J440" s="530"/>
      <c r="K440" s="530"/>
      <c r="L440" s="530"/>
      <c r="M440" s="530"/>
      <c r="N440" s="530"/>
      <c r="O440" s="530"/>
      <c r="P440" s="530"/>
      <c r="Q440" s="530"/>
      <c r="R440" s="530"/>
      <c r="S440" s="530"/>
      <c r="T440" s="530"/>
      <c r="U440" s="530"/>
      <c r="V440" s="530"/>
      <c r="W440" s="530"/>
      <c r="X440" s="530"/>
      <c r="Y440" s="530"/>
      <c r="Z440" s="530"/>
    </row>
    <row r="441">
      <c r="A441" s="534"/>
      <c r="B441" s="535"/>
      <c r="C441" s="534"/>
      <c r="D441" s="536"/>
      <c r="E441" s="534"/>
      <c r="F441" s="530"/>
      <c r="G441" s="530"/>
      <c r="H441" s="530"/>
      <c r="I441" s="530"/>
      <c r="J441" s="530"/>
      <c r="K441" s="530"/>
      <c r="L441" s="530"/>
      <c r="M441" s="530"/>
      <c r="N441" s="530"/>
      <c r="O441" s="530"/>
      <c r="P441" s="530"/>
      <c r="Q441" s="530"/>
      <c r="R441" s="530"/>
      <c r="S441" s="530"/>
      <c r="T441" s="530"/>
      <c r="U441" s="530"/>
      <c r="V441" s="530"/>
      <c r="W441" s="530"/>
      <c r="X441" s="530"/>
      <c r="Y441" s="530"/>
      <c r="Z441" s="530"/>
    </row>
    <row r="442">
      <c r="A442" s="534"/>
      <c r="B442" s="535"/>
      <c r="C442" s="534"/>
      <c r="D442" s="536"/>
      <c r="E442" s="534"/>
      <c r="F442" s="530"/>
      <c r="G442" s="530"/>
      <c r="H442" s="530"/>
      <c r="I442" s="530"/>
      <c r="J442" s="530"/>
      <c r="K442" s="530"/>
      <c r="L442" s="530"/>
      <c r="M442" s="530"/>
      <c r="N442" s="530"/>
      <c r="O442" s="530"/>
      <c r="P442" s="530"/>
      <c r="Q442" s="530"/>
      <c r="R442" s="530"/>
      <c r="S442" s="530"/>
      <c r="T442" s="530"/>
      <c r="U442" s="530"/>
      <c r="V442" s="530"/>
      <c r="W442" s="530"/>
      <c r="X442" s="530"/>
      <c r="Y442" s="530"/>
      <c r="Z442" s="530"/>
    </row>
    <row r="443">
      <c r="A443" s="534"/>
      <c r="B443" s="535"/>
      <c r="C443" s="534"/>
      <c r="D443" s="536"/>
      <c r="E443" s="534"/>
      <c r="F443" s="530"/>
      <c r="G443" s="530"/>
      <c r="H443" s="530"/>
      <c r="I443" s="530"/>
      <c r="J443" s="530"/>
      <c r="K443" s="530"/>
      <c r="L443" s="530"/>
      <c r="M443" s="530"/>
      <c r="N443" s="530"/>
      <c r="O443" s="530"/>
      <c r="P443" s="530"/>
      <c r="Q443" s="530"/>
      <c r="R443" s="530"/>
      <c r="S443" s="530"/>
      <c r="T443" s="530"/>
      <c r="U443" s="530"/>
      <c r="V443" s="530"/>
      <c r="W443" s="530"/>
      <c r="X443" s="530"/>
      <c r="Y443" s="530"/>
      <c r="Z443" s="530"/>
    </row>
    <row r="444">
      <c r="A444" s="534"/>
      <c r="B444" s="535"/>
      <c r="C444" s="534"/>
      <c r="D444" s="536"/>
      <c r="E444" s="534"/>
      <c r="F444" s="530"/>
      <c r="G444" s="530"/>
      <c r="H444" s="530"/>
      <c r="I444" s="530"/>
      <c r="J444" s="530"/>
      <c r="K444" s="530"/>
      <c r="L444" s="530"/>
      <c r="M444" s="530"/>
      <c r="N444" s="530"/>
      <c r="O444" s="530"/>
      <c r="P444" s="530"/>
      <c r="Q444" s="530"/>
      <c r="R444" s="530"/>
      <c r="S444" s="530"/>
      <c r="T444" s="530"/>
      <c r="U444" s="530"/>
      <c r="V444" s="530"/>
      <c r="W444" s="530"/>
      <c r="X444" s="530"/>
      <c r="Y444" s="530"/>
      <c r="Z444" s="530"/>
    </row>
    <row r="445">
      <c r="A445" s="534"/>
      <c r="B445" s="535"/>
      <c r="C445" s="534"/>
      <c r="D445" s="536"/>
      <c r="E445" s="534"/>
      <c r="F445" s="530"/>
      <c r="G445" s="530"/>
      <c r="H445" s="530"/>
      <c r="I445" s="530"/>
      <c r="J445" s="530"/>
      <c r="K445" s="530"/>
      <c r="L445" s="530"/>
      <c r="M445" s="530"/>
      <c r="N445" s="530"/>
      <c r="O445" s="530"/>
      <c r="P445" s="530"/>
      <c r="Q445" s="530"/>
      <c r="R445" s="530"/>
      <c r="S445" s="530"/>
      <c r="T445" s="530"/>
      <c r="U445" s="530"/>
      <c r="V445" s="530"/>
      <c r="W445" s="530"/>
      <c r="X445" s="530"/>
      <c r="Y445" s="530"/>
      <c r="Z445" s="530"/>
    </row>
    <row r="446">
      <c r="A446" s="534"/>
      <c r="B446" s="535"/>
      <c r="C446" s="534"/>
      <c r="D446" s="536"/>
      <c r="E446" s="534"/>
      <c r="F446" s="530"/>
      <c r="G446" s="530"/>
      <c r="H446" s="530"/>
      <c r="I446" s="530"/>
      <c r="J446" s="530"/>
      <c r="K446" s="530"/>
      <c r="L446" s="530"/>
      <c r="M446" s="530"/>
      <c r="N446" s="530"/>
      <c r="O446" s="530"/>
      <c r="P446" s="530"/>
      <c r="Q446" s="530"/>
      <c r="R446" s="530"/>
      <c r="S446" s="530"/>
      <c r="T446" s="530"/>
      <c r="U446" s="530"/>
      <c r="V446" s="530"/>
      <c r="W446" s="530"/>
      <c r="X446" s="530"/>
      <c r="Y446" s="530"/>
      <c r="Z446" s="530"/>
    </row>
    <row r="447">
      <c r="A447" s="534"/>
      <c r="B447" s="535"/>
      <c r="C447" s="534"/>
      <c r="D447" s="536"/>
      <c r="E447" s="534"/>
      <c r="F447" s="530"/>
      <c r="G447" s="530"/>
      <c r="H447" s="530"/>
      <c r="I447" s="530"/>
      <c r="J447" s="530"/>
      <c r="K447" s="530"/>
      <c r="L447" s="530"/>
      <c r="M447" s="530"/>
      <c r="N447" s="530"/>
      <c r="O447" s="530"/>
      <c r="P447" s="530"/>
      <c r="Q447" s="530"/>
      <c r="R447" s="530"/>
      <c r="S447" s="530"/>
      <c r="T447" s="530"/>
      <c r="U447" s="530"/>
      <c r="V447" s="530"/>
      <c r="W447" s="530"/>
      <c r="X447" s="530"/>
      <c r="Y447" s="530"/>
      <c r="Z447" s="530"/>
    </row>
    <row r="448">
      <c r="A448" s="534"/>
      <c r="B448" s="535"/>
      <c r="C448" s="534"/>
      <c r="D448" s="536"/>
      <c r="E448" s="534"/>
      <c r="F448" s="530"/>
      <c r="G448" s="530"/>
      <c r="H448" s="530"/>
      <c r="I448" s="530"/>
      <c r="J448" s="530"/>
      <c r="K448" s="530"/>
      <c r="L448" s="530"/>
      <c r="M448" s="530"/>
      <c r="N448" s="530"/>
      <c r="O448" s="530"/>
      <c r="P448" s="530"/>
      <c r="Q448" s="530"/>
      <c r="R448" s="530"/>
      <c r="S448" s="530"/>
      <c r="T448" s="530"/>
      <c r="U448" s="530"/>
      <c r="V448" s="530"/>
      <c r="W448" s="530"/>
      <c r="X448" s="530"/>
      <c r="Y448" s="530"/>
      <c r="Z448" s="530"/>
    </row>
    <row r="449">
      <c r="A449" s="534"/>
      <c r="B449" s="535"/>
      <c r="C449" s="534"/>
      <c r="D449" s="536"/>
      <c r="E449" s="534"/>
      <c r="F449" s="530"/>
      <c r="G449" s="530"/>
      <c r="H449" s="530"/>
      <c r="I449" s="530"/>
      <c r="J449" s="530"/>
      <c r="K449" s="530"/>
      <c r="L449" s="530"/>
      <c r="M449" s="530"/>
      <c r="N449" s="530"/>
      <c r="O449" s="530"/>
      <c r="P449" s="530"/>
      <c r="Q449" s="530"/>
      <c r="R449" s="530"/>
      <c r="S449" s="530"/>
      <c r="T449" s="530"/>
      <c r="U449" s="530"/>
      <c r="V449" s="530"/>
      <c r="W449" s="530"/>
      <c r="X449" s="530"/>
      <c r="Y449" s="530"/>
      <c r="Z449" s="530"/>
    </row>
    <row r="450">
      <c r="A450" s="534"/>
      <c r="B450" s="535"/>
      <c r="C450" s="534"/>
      <c r="D450" s="536"/>
      <c r="E450" s="534"/>
      <c r="F450" s="530"/>
      <c r="G450" s="530"/>
      <c r="H450" s="53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530"/>
      <c r="V450" s="530"/>
      <c r="W450" s="530"/>
      <c r="X450" s="530"/>
      <c r="Y450" s="530"/>
      <c r="Z450" s="530"/>
    </row>
    <row r="451">
      <c r="A451" s="534"/>
      <c r="B451" s="535"/>
      <c r="C451" s="534"/>
      <c r="D451" s="536"/>
      <c r="E451" s="534"/>
      <c r="F451" s="530"/>
      <c r="G451" s="530"/>
      <c r="H451" s="530"/>
      <c r="I451" s="530"/>
      <c r="J451" s="530"/>
      <c r="K451" s="530"/>
      <c r="L451" s="530"/>
      <c r="M451" s="530"/>
      <c r="N451" s="530"/>
      <c r="O451" s="530"/>
      <c r="P451" s="530"/>
      <c r="Q451" s="530"/>
      <c r="R451" s="530"/>
      <c r="S451" s="530"/>
      <c r="T451" s="530"/>
      <c r="U451" s="530"/>
      <c r="V451" s="530"/>
      <c r="W451" s="530"/>
      <c r="X451" s="530"/>
      <c r="Y451" s="530"/>
      <c r="Z451" s="530"/>
    </row>
    <row r="452">
      <c r="A452" s="534"/>
      <c r="B452" s="535"/>
      <c r="C452" s="534"/>
      <c r="D452" s="536"/>
      <c r="E452" s="534"/>
      <c r="F452" s="530"/>
      <c r="G452" s="530"/>
      <c r="H452" s="530"/>
      <c r="I452" s="530"/>
      <c r="J452" s="530"/>
      <c r="K452" s="530"/>
      <c r="L452" s="530"/>
      <c r="M452" s="530"/>
      <c r="N452" s="530"/>
      <c r="O452" s="530"/>
      <c r="P452" s="530"/>
      <c r="Q452" s="530"/>
      <c r="R452" s="530"/>
      <c r="S452" s="530"/>
      <c r="T452" s="530"/>
      <c r="U452" s="530"/>
      <c r="V452" s="530"/>
      <c r="W452" s="530"/>
      <c r="X452" s="530"/>
      <c r="Y452" s="530"/>
      <c r="Z452" s="530"/>
    </row>
    <row r="453">
      <c r="A453" s="534"/>
      <c r="B453" s="535"/>
      <c r="C453" s="534"/>
      <c r="D453" s="536"/>
      <c r="E453" s="534"/>
      <c r="F453" s="530"/>
      <c r="G453" s="530"/>
      <c r="H453" s="530"/>
      <c r="I453" s="530"/>
      <c r="J453" s="530"/>
      <c r="K453" s="530"/>
      <c r="L453" s="530"/>
      <c r="M453" s="530"/>
      <c r="N453" s="530"/>
      <c r="O453" s="530"/>
      <c r="P453" s="530"/>
      <c r="Q453" s="530"/>
      <c r="R453" s="530"/>
      <c r="S453" s="530"/>
      <c r="T453" s="530"/>
      <c r="U453" s="530"/>
      <c r="V453" s="530"/>
      <c r="W453" s="530"/>
      <c r="X453" s="530"/>
      <c r="Y453" s="530"/>
      <c r="Z453" s="530"/>
    </row>
    <row r="454">
      <c r="A454" s="534"/>
      <c r="B454" s="535"/>
      <c r="C454" s="534"/>
      <c r="D454" s="536"/>
      <c r="E454" s="534"/>
      <c r="F454" s="530"/>
      <c r="G454" s="530"/>
      <c r="H454" s="530"/>
      <c r="I454" s="530"/>
      <c r="J454" s="530"/>
      <c r="K454" s="530"/>
      <c r="L454" s="530"/>
      <c r="M454" s="530"/>
      <c r="N454" s="530"/>
      <c r="O454" s="530"/>
      <c r="P454" s="530"/>
      <c r="Q454" s="530"/>
      <c r="R454" s="530"/>
      <c r="S454" s="530"/>
      <c r="T454" s="530"/>
      <c r="U454" s="530"/>
      <c r="V454" s="530"/>
      <c r="W454" s="530"/>
      <c r="X454" s="530"/>
      <c r="Y454" s="530"/>
      <c r="Z454" s="530"/>
    </row>
    <row r="455">
      <c r="A455" s="534"/>
      <c r="B455" s="535"/>
      <c r="C455" s="534"/>
      <c r="D455" s="536"/>
      <c r="E455" s="534"/>
      <c r="F455" s="530"/>
      <c r="G455" s="530"/>
      <c r="H455" s="530"/>
      <c r="I455" s="530"/>
      <c r="J455" s="530"/>
      <c r="K455" s="530"/>
      <c r="L455" s="530"/>
      <c r="M455" s="530"/>
      <c r="N455" s="530"/>
      <c r="O455" s="530"/>
      <c r="P455" s="530"/>
      <c r="Q455" s="530"/>
      <c r="R455" s="530"/>
      <c r="S455" s="530"/>
      <c r="T455" s="530"/>
      <c r="U455" s="530"/>
      <c r="V455" s="530"/>
      <c r="W455" s="530"/>
      <c r="X455" s="530"/>
      <c r="Y455" s="530"/>
      <c r="Z455" s="530"/>
    </row>
    <row r="456">
      <c r="A456" s="534"/>
      <c r="B456" s="535"/>
      <c r="C456" s="534"/>
      <c r="D456" s="536"/>
      <c r="E456" s="534"/>
      <c r="F456" s="530"/>
      <c r="G456" s="530"/>
      <c r="H456" s="530"/>
      <c r="I456" s="530"/>
      <c r="J456" s="530"/>
      <c r="K456" s="530"/>
      <c r="L456" s="530"/>
      <c r="M456" s="530"/>
      <c r="N456" s="530"/>
      <c r="O456" s="530"/>
      <c r="P456" s="530"/>
      <c r="Q456" s="530"/>
      <c r="R456" s="530"/>
      <c r="S456" s="530"/>
      <c r="T456" s="530"/>
      <c r="U456" s="530"/>
      <c r="V456" s="530"/>
      <c r="W456" s="530"/>
      <c r="X456" s="530"/>
      <c r="Y456" s="530"/>
      <c r="Z456" s="530"/>
    </row>
    <row r="457">
      <c r="A457" s="534"/>
      <c r="B457" s="535"/>
      <c r="C457" s="534"/>
      <c r="D457" s="536"/>
      <c r="E457" s="534"/>
      <c r="F457" s="530"/>
      <c r="G457" s="530"/>
      <c r="H457" s="530"/>
      <c r="I457" s="530"/>
      <c r="J457" s="530"/>
      <c r="K457" s="530"/>
      <c r="L457" s="530"/>
      <c r="M457" s="530"/>
      <c r="N457" s="530"/>
      <c r="O457" s="530"/>
      <c r="P457" s="530"/>
      <c r="Q457" s="530"/>
      <c r="R457" s="530"/>
      <c r="S457" s="530"/>
      <c r="T457" s="530"/>
      <c r="U457" s="530"/>
      <c r="V457" s="530"/>
      <c r="W457" s="530"/>
      <c r="X457" s="530"/>
      <c r="Y457" s="530"/>
      <c r="Z457" s="530"/>
    </row>
    <row r="458">
      <c r="A458" s="534"/>
      <c r="B458" s="535"/>
      <c r="C458" s="534"/>
      <c r="D458" s="536"/>
      <c r="E458" s="534"/>
      <c r="F458" s="530"/>
      <c r="G458" s="530"/>
      <c r="H458" s="530"/>
      <c r="I458" s="530"/>
      <c r="J458" s="530"/>
      <c r="K458" s="530"/>
      <c r="L458" s="530"/>
      <c r="M458" s="530"/>
      <c r="N458" s="530"/>
      <c r="O458" s="530"/>
      <c r="P458" s="530"/>
      <c r="Q458" s="530"/>
      <c r="R458" s="530"/>
      <c r="S458" s="530"/>
      <c r="T458" s="530"/>
      <c r="U458" s="530"/>
      <c r="V458" s="530"/>
      <c r="W458" s="530"/>
      <c r="X458" s="530"/>
      <c r="Y458" s="530"/>
      <c r="Z458" s="530"/>
    </row>
    <row r="459">
      <c r="A459" s="534"/>
      <c r="B459" s="535"/>
      <c r="C459" s="534"/>
      <c r="D459" s="536"/>
      <c r="E459" s="534"/>
      <c r="F459" s="530"/>
      <c r="G459" s="530"/>
      <c r="H459" s="530"/>
      <c r="I459" s="530"/>
      <c r="J459" s="530"/>
      <c r="K459" s="530"/>
      <c r="L459" s="530"/>
      <c r="M459" s="530"/>
      <c r="N459" s="530"/>
      <c r="O459" s="530"/>
      <c r="P459" s="530"/>
      <c r="Q459" s="530"/>
      <c r="R459" s="530"/>
      <c r="S459" s="530"/>
      <c r="T459" s="530"/>
      <c r="U459" s="530"/>
      <c r="V459" s="530"/>
      <c r="W459" s="530"/>
      <c r="X459" s="530"/>
      <c r="Y459" s="530"/>
      <c r="Z459" s="530"/>
    </row>
    <row r="460">
      <c r="A460" s="534"/>
      <c r="B460" s="535"/>
      <c r="C460" s="534"/>
      <c r="D460" s="536"/>
      <c r="E460" s="534"/>
      <c r="F460" s="530"/>
      <c r="G460" s="530"/>
      <c r="H460" s="530"/>
      <c r="I460" s="530"/>
      <c r="J460" s="530"/>
      <c r="K460" s="530"/>
      <c r="L460" s="530"/>
      <c r="M460" s="530"/>
      <c r="N460" s="530"/>
      <c r="O460" s="530"/>
      <c r="P460" s="530"/>
      <c r="Q460" s="530"/>
      <c r="R460" s="530"/>
      <c r="S460" s="530"/>
      <c r="T460" s="530"/>
      <c r="U460" s="530"/>
      <c r="V460" s="530"/>
      <c r="W460" s="530"/>
      <c r="X460" s="530"/>
      <c r="Y460" s="530"/>
      <c r="Z460" s="530"/>
    </row>
    <row r="461">
      <c r="A461" s="534"/>
      <c r="B461" s="535"/>
      <c r="C461" s="534"/>
      <c r="D461" s="536"/>
      <c r="E461" s="534"/>
      <c r="F461" s="530"/>
      <c r="G461" s="530"/>
      <c r="H461" s="530"/>
      <c r="I461" s="530"/>
      <c r="J461" s="530"/>
      <c r="K461" s="530"/>
      <c r="L461" s="530"/>
      <c r="M461" s="530"/>
      <c r="N461" s="530"/>
      <c r="O461" s="530"/>
      <c r="P461" s="530"/>
      <c r="Q461" s="530"/>
      <c r="R461" s="530"/>
      <c r="S461" s="530"/>
      <c r="T461" s="530"/>
      <c r="U461" s="530"/>
      <c r="V461" s="530"/>
      <c r="W461" s="530"/>
      <c r="X461" s="530"/>
      <c r="Y461" s="530"/>
      <c r="Z461" s="530"/>
    </row>
    <row r="462">
      <c r="A462" s="534"/>
      <c r="B462" s="535"/>
      <c r="C462" s="534"/>
      <c r="D462" s="536"/>
      <c r="E462" s="534"/>
      <c r="F462" s="530"/>
      <c r="G462" s="530"/>
      <c r="H462" s="530"/>
      <c r="I462" s="530"/>
      <c r="J462" s="530"/>
      <c r="K462" s="530"/>
      <c r="L462" s="530"/>
      <c r="M462" s="530"/>
      <c r="N462" s="530"/>
      <c r="O462" s="530"/>
      <c r="P462" s="530"/>
      <c r="Q462" s="530"/>
      <c r="R462" s="530"/>
      <c r="S462" s="530"/>
      <c r="T462" s="530"/>
      <c r="U462" s="530"/>
      <c r="V462" s="530"/>
      <c r="W462" s="530"/>
      <c r="X462" s="530"/>
      <c r="Y462" s="530"/>
      <c r="Z462" s="530"/>
    </row>
    <row r="463">
      <c r="A463" s="534"/>
      <c r="B463" s="535"/>
      <c r="C463" s="534"/>
      <c r="D463" s="536"/>
      <c r="E463" s="534"/>
      <c r="F463" s="530"/>
      <c r="G463" s="530"/>
      <c r="H463" s="530"/>
      <c r="I463" s="530"/>
      <c r="J463" s="530"/>
      <c r="K463" s="530"/>
      <c r="L463" s="530"/>
      <c r="M463" s="530"/>
      <c r="N463" s="530"/>
      <c r="O463" s="530"/>
      <c r="P463" s="530"/>
      <c r="Q463" s="530"/>
      <c r="R463" s="530"/>
      <c r="S463" s="530"/>
      <c r="T463" s="530"/>
      <c r="U463" s="530"/>
      <c r="V463" s="530"/>
      <c r="W463" s="530"/>
      <c r="X463" s="530"/>
      <c r="Y463" s="530"/>
      <c r="Z463" s="530"/>
    </row>
    <row r="464">
      <c r="A464" s="534"/>
      <c r="B464" s="535"/>
      <c r="C464" s="534"/>
      <c r="D464" s="536"/>
      <c r="E464" s="534"/>
      <c r="F464" s="530"/>
      <c r="G464" s="530"/>
      <c r="H464" s="530"/>
      <c r="I464" s="530"/>
      <c r="J464" s="530"/>
      <c r="K464" s="530"/>
      <c r="L464" s="530"/>
      <c r="M464" s="530"/>
      <c r="N464" s="530"/>
      <c r="O464" s="530"/>
      <c r="P464" s="530"/>
      <c r="Q464" s="530"/>
      <c r="R464" s="530"/>
      <c r="S464" s="530"/>
      <c r="T464" s="530"/>
      <c r="U464" s="530"/>
      <c r="V464" s="530"/>
      <c r="W464" s="530"/>
      <c r="X464" s="530"/>
      <c r="Y464" s="530"/>
      <c r="Z464" s="530"/>
    </row>
    <row r="465">
      <c r="A465" s="534"/>
      <c r="B465" s="535"/>
      <c r="C465" s="534"/>
      <c r="D465" s="536"/>
      <c r="E465" s="534"/>
      <c r="F465" s="530"/>
      <c r="G465" s="530"/>
      <c r="H465" s="530"/>
      <c r="I465" s="530"/>
      <c r="J465" s="530"/>
      <c r="K465" s="530"/>
      <c r="L465" s="530"/>
      <c r="M465" s="530"/>
      <c r="N465" s="530"/>
      <c r="O465" s="530"/>
      <c r="P465" s="530"/>
      <c r="Q465" s="530"/>
      <c r="R465" s="530"/>
      <c r="S465" s="530"/>
      <c r="T465" s="530"/>
      <c r="U465" s="530"/>
      <c r="V465" s="530"/>
      <c r="W465" s="530"/>
      <c r="X465" s="530"/>
      <c r="Y465" s="530"/>
      <c r="Z465" s="530"/>
    </row>
    <row r="466">
      <c r="A466" s="534"/>
      <c r="B466" s="535"/>
      <c r="C466" s="534"/>
      <c r="D466" s="536"/>
      <c r="E466" s="534"/>
      <c r="F466" s="530"/>
      <c r="G466" s="530"/>
      <c r="H466" s="530"/>
      <c r="I466" s="530"/>
      <c r="J466" s="530"/>
      <c r="K466" s="530"/>
      <c r="L466" s="530"/>
      <c r="M466" s="530"/>
      <c r="N466" s="530"/>
      <c r="O466" s="530"/>
      <c r="P466" s="530"/>
      <c r="Q466" s="530"/>
      <c r="R466" s="530"/>
      <c r="S466" s="530"/>
      <c r="T466" s="530"/>
      <c r="U466" s="530"/>
      <c r="V466" s="530"/>
      <c r="W466" s="530"/>
      <c r="X466" s="530"/>
      <c r="Y466" s="530"/>
      <c r="Z466" s="530"/>
    </row>
    <row r="467">
      <c r="A467" s="534"/>
      <c r="B467" s="535"/>
      <c r="C467" s="534"/>
      <c r="D467" s="536"/>
      <c r="E467" s="534"/>
      <c r="F467" s="530"/>
      <c r="G467" s="530"/>
      <c r="H467" s="530"/>
      <c r="I467" s="530"/>
      <c r="J467" s="530"/>
      <c r="K467" s="530"/>
      <c r="L467" s="530"/>
      <c r="M467" s="530"/>
      <c r="N467" s="530"/>
      <c r="O467" s="530"/>
      <c r="P467" s="530"/>
      <c r="Q467" s="530"/>
      <c r="R467" s="530"/>
      <c r="S467" s="530"/>
      <c r="T467" s="530"/>
      <c r="U467" s="530"/>
      <c r="V467" s="530"/>
      <c r="W467" s="530"/>
      <c r="X467" s="530"/>
      <c r="Y467" s="530"/>
      <c r="Z467" s="530"/>
    </row>
    <row r="468">
      <c r="A468" s="534"/>
      <c r="B468" s="535"/>
      <c r="C468" s="534"/>
      <c r="D468" s="536"/>
      <c r="E468" s="534"/>
      <c r="F468" s="530"/>
      <c r="G468" s="530"/>
      <c r="H468" s="530"/>
      <c r="I468" s="530"/>
      <c r="J468" s="530"/>
      <c r="K468" s="530"/>
      <c r="L468" s="530"/>
      <c r="M468" s="530"/>
      <c r="N468" s="530"/>
      <c r="O468" s="530"/>
      <c r="P468" s="530"/>
      <c r="Q468" s="530"/>
      <c r="R468" s="530"/>
      <c r="S468" s="530"/>
      <c r="T468" s="530"/>
      <c r="U468" s="530"/>
      <c r="V468" s="530"/>
      <c r="W468" s="530"/>
      <c r="X468" s="530"/>
      <c r="Y468" s="530"/>
      <c r="Z468" s="530"/>
    </row>
    <row r="469">
      <c r="A469" s="534"/>
      <c r="B469" s="535"/>
      <c r="C469" s="534"/>
      <c r="D469" s="536"/>
      <c r="E469" s="534"/>
      <c r="F469" s="530"/>
      <c r="G469" s="530"/>
      <c r="H469" s="530"/>
      <c r="I469" s="530"/>
      <c r="J469" s="530"/>
      <c r="K469" s="530"/>
      <c r="L469" s="530"/>
      <c r="M469" s="530"/>
      <c r="N469" s="530"/>
      <c r="O469" s="530"/>
      <c r="P469" s="530"/>
      <c r="Q469" s="530"/>
      <c r="R469" s="530"/>
      <c r="S469" s="530"/>
      <c r="T469" s="530"/>
      <c r="U469" s="530"/>
      <c r="V469" s="530"/>
      <c r="W469" s="530"/>
      <c r="X469" s="530"/>
      <c r="Y469" s="530"/>
      <c r="Z469" s="530"/>
    </row>
    <row r="470">
      <c r="A470" s="534"/>
      <c r="B470" s="535"/>
      <c r="C470" s="534"/>
      <c r="D470" s="536"/>
      <c r="E470" s="534"/>
      <c r="F470" s="530"/>
      <c r="G470" s="530"/>
      <c r="H470" s="530"/>
      <c r="I470" s="530"/>
      <c r="J470" s="530"/>
      <c r="K470" s="530"/>
      <c r="L470" s="530"/>
      <c r="M470" s="530"/>
      <c r="N470" s="530"/>
      <c r="O470" s="530"/>
      <c r="P470" s="530"/>
      <c r="Q470" s="530"/>
      <c r="R470" s="530"/>
      <c r="S470" s="530"/>
      <c r="T470" s="530"/>
      <c r="U470" s="530"/>
      <c r="V470" s="530"/>
      <c r="W470" s="530"/>
      <c r="X470" s="530"/>
      <c r="Y470" s="530"/>
      <c r="Z470" s="530"/>
    </row>
    <row r="471">
      <c r="A471" s="534"/>
      <c r="B471" s="535"/>
      <c r="C471" s="534"/>
      <c r="D471" s="536"/>
      <c r="E471" s="534"/>
      <c r="F471" s="530"/>
      <c r="G471" s="530"/>
      <c r="H471" s="530"/>
      <c r="I471" s="530"/>
      <c r="J471" s="530"/>
      <c r="K471" s="530"/>
      <c r="L471" s="530"/>
      <c r="M471" s="530"/>
      <c r="N471" s="530"/>
      <c r="O471" s="530"/>
      <c r="P471" s="530"/>
      <c r="Q471" s="530"/>
      <c r="R471" s="530"/>
      <c r="S471" s="530"/>
      <c r="T471" s="530"/>
      <c r="U471" s="530"/>
      <c r="V471" s="530"/>
      <c r="W471" s="530"/>
      <c r="X471" s="530"/>
      <c r="Y471" s="530"/>
      <c r="Z471" s="530"/>
    </row>
    <row r="472">
      <c r="A472" s="534"/>
      <c r="B472" s="535"/>
      <c r="C472" s="534"/>
      <c r="D472" s="536"/>
      <c r="E472" s="534"/>
      <c r="F472" s="530"/>
      <c r="G472" s="530"/>
      <c r="H472" s="530"/>
      <c r="I472" s="530"/>
      <c r="J472" s="530"/>
      <c r="K472" s="530"/>
      <c r="L472" s="530"/>
      <c r="M472" s="530"/>
      <c r="N472" s="530"/>
      <c r="O472" s="530"/>
      <c r="P472" s="530"/>
      <c r="Q472" s="530"/>
      <c r="R472" s="530"/>
      <c r="S472" s="530"/>
      <c r="T472" s="530"/>
      <c r="U472" s="530"/>
      <c r="V472" s="530"/>
      <c r="W472" s="530"/>
      <c r="X472" s="530"/>
      <c r="Y472" s="530"/>
      <c r="Z472" s="530"/>
    </row>
    <row r="473">
      <c r="A473" s="534"/>
      <c r="B473" s="535"/>
      <c r="C473" s="534"/>
      <c r="D473" s="536"/>
      <c r="E473" s="534"/>
      <c r="F473" s="530"/>
      <c r="G473" s="530"/>
      <c r="H473" s="530"/>
      <c r="I473" s="530"/>
      <c r="J473" s="530"/>
      <c r="K473" s="530"/>
      <c r="L473" s="530"/>
      <c r="M473" s="530"/>
      <c r="N473" s="530"/>
      <c r="O473" s="530"/>
      <c r="P473" s="530"/>
      <c r="Q473" s="530"/>
      <c r="R473" s="530"/>
      <c r="S473" s="530"/>
      <c r="T473" s="530"/>
      <c r="U473" s="530"/>
      <c r="V473" s="530"/>
      <c r="W473" s="530"/>
      <c r="X473" s="530"/>
      <c r="Y473" s="530"/>
      <c r="Z473" s="530"/>
    </row>
    <row r="474">
      <c r="A474" s="534"/>
      <c r="B474" s="535"/>
      <c r="C474" s="534"/>
      <c r="D474" s="536"/>
      <c r="E474" s="534"/>
      <c r="F474" s="530"/>
      <c r="G474" s="530"/>
      <c r="H474" s="530"/>
      <c r="I474" s="530"/>
      <c r="J474" s="530"/>
      <c r="K474" s="530"/>
      <c r="L474" s="530"/>
      <c r="M474" s="530"/>
      <c r="N474" s="530"/>
      <c r="O474" s="530"/>
      <c r="P474" s="530"/>
      <c r="Q474" s="530"/>
      <c r="R474" s="530"/>
      <c r="S474" s="530"/>
      <c r="T474" s="530"/>
      <c r="U474" s="530"/>
      <c r="V474" s="530"/>
      <c r="W474" s="530"/>
      <c r="X474" s="530"/>
      <c r="Y474" s="530"/>
      <c r="Z474" s="530"/>
    </row>
    <row r="475">
      <c r="A475" s="534"/>
      <c r="B475" s="535"/>
      <c r="C475" s="534"/>
      <c r="D475" s="536"/>
      <c r="E475" s="534"/>
      <c r="F475" s="530"/>
      <c r="G475" s="530"/>
      <c r="H475" s="530"/>
      <c r="I475" s="530"/>
      <c r="J475" s="530"/>
      <c r="K475" s="530"/>
      <c r="L475" s="530"/>
      <c r="M475" s="530"/>
      <c r="N475" s="530"/>
      <c r="O475" s="530"/>
      <c r="P475" s="530"/>
      <c r="Q475" s="530"/>
      <c r="R475" s="530"/>
      <c r="S475" s="530"/>
      <c r="T475" s="530"/>
      <c r="U475" s="530"/>
      <c r="V475" s="530"/>
      <c r="W475" s="530"/>
      <c r="X475" s="530"/>
      <c r="Y475" s="530"/>
      <c r="Z475" s="530"/>
    </row>
    <row r="476">
      <c r="A476" s="534"/>
      <c r="B476" s="535"/>
      <c r="C476" s="534"/>
      <c r="D476" s="536"/>
      <c r="E476" s="534"/>
      <c r="F476" s="530"/>
      <c r="G476" s="530"/>
      <c r="H476" s="530"/>
      <c r="I476" s="530"/>
      <c r="J476" s="530"/>
      <c r="K476" s="530"/>
      <c r="L476" s="530"/>
      <c r="M476" s="530"/>
      <c r="N476" s="530"/>
      <c r="O476" s="530"/>
      <c r="P476" s="530"/>
      <c r="Q476" s="530"/>
      <c r="R476" s="530"/>
      <c r="S476" s="530"/>
      <c r="T476" s="530"/>
      <c r="U476" s="530"/>
      <c r="V476" s="530"/>
      <c r="W476" s="530"/>
      <c r="X476" s="530"/>
      <c r="Y476" s="530"/>
      <c r="Z476" s="530"/>
    </row>
    <row r="477">
      <c r="A477" s="534"/>
      <c r="B477" s="535"/>
      <c r="C477" s="534"/>
      <c r="D477" s="536"/>
      <c r="E477" s="534"/>
      <c r="F477" s="530"/>
      <c r="G477" s="530"/>
      <c r="H477" s="530"/>
      <c r="I477" s="530"/>
      <c r="J477" s="530"/>
      <c r="K477" s="530"/>
      <c r="L477" s="530"/>
      <c r="M477" s="530"/>
      <c r="N477" s="530"/>
      <c r="O477" s="530"/>
      <c r="P477" s="530"/>
      <c r="Q477" s="530"/>
      <c r="R477" s="530"/>
      <c r="S477" s="530"/>
      <c r="T477" s="530"/>
      <c r="U477" s="530"/>
      <c r="V477" s="530"/>
      <c r="W477" s="530"/>
      <c r="X477" s="530"/>
      <c r="Y477" s="530"/>
      <c r="Z477" s="530"/>
    </row>
    <row r="478">
      <c r="A478" s="534"/>
      <c r="B478" s="535"/>
      <c r="C478" s="534"/>
      <c r="D478" s="536"/>
      <c r="E478" s="534"/>
      <c r="F478" s="530"/>
      <c r="G478" s="530"/>
      <c r="H478" s="530"/>
      <c r="I478" s="530"/>
      <c r="J478" s="530"/>
      <c r="K478" s="530"/>
      <c r="L478" s="530"/>
      <c r="M478" s="530"/>
      <c r="N478" s="530"/>
      <c r="O478" s="530"/>
      <c r="P478" s="530"/>
      <c r="Q478" s="530"/>
      <c r="R478" s="530"/>
      <c r="S478" s="530"/>
      <c r="T478" s="530"/>
      <c r="U478" s="530"/>
      <c r="V478" s="530"/>
      <c r="W478" s="530"/>
      <c r="X478" s="530"/>
      <c r="Y478" s="530"/>
      <c r="Z478" s="530"/>
    </row>
    <row r="479">
      <c r="A479" s="534"/>
      <c r="B479" s="535"/>
      <c r="C479" s="534"/>
      <c r="D479" s="536"/>
      <c r="E479" s="534"/>
      <c r="F479" s="530"/>
      <c r="G479" s="530"/>
      <c r="H479" s="530"/>
      <c r="I479" s="530"/>
      <c r="J479" s="530"/>
      <c r="K479" s="530"/>
      <c r="L479" s="530"/>
      <c r="M479" s="530"/>
      <c r="N479" s="530"/>
      <c r="O479" s="530"/>
      <c r="P479" s="530"/>
      <c r="Q479" s="530"/>
      <c r="R479" s="530"/>
      <c r="S479" s="530"/>
      <c r="T479" s="530"/>
      <c r="U479" s="530"/>
      <c r="V479" s="530"/>
      <c r="W479" s="530"/>
      <c r="X479" s="530"/>
      <c r="Y479" s="530"/>
      <c r="Z479" s="530"/>
    </row>
    <row r="480">
      <c r="A480" s="534"/>
      <c r="B480" s="535"/>
      <c r="C480" s="534"/>
      <c r="D480" s="536"/>
      <c r="E480" s="534"/>
      <c r="F480" s="530"/>
      <c r="G480" s="530"/>
      <c r="H480" s="530"/>
      <c r="I480" s="530"/>
      <c r="J480" s="530"/>
      <c r="K480" s="530"/>
      <c r="L480" s="530"/>
      <c r="M480" s="530"/>
      <c r="N480" s="530"/>
      <c r="O480" s="530"/>
      <c r="P480" s="530"/>
      <c r="Q480" s="530"/>
      <c r="R480" s="530"/>
      <c r="S480" s="530"/>
      <c r="T480" s="530"/>
      <c r="U480" s="530"/>
      <c r="V480" s="530"/>
      <c r="W480" s="530"/>
      <c r="X480" s="530"/>
      <c r="Y480" s="530"/>
      <c r="Z480" s="530"/>
    </row>
    <row r="481">
      <c r="A481" s="534"/>
      <c r="B481" s="535"/>
      <c r="C481" s="534"/>
      <c r="D481" s="536"/>
      <c r="E481" s="534"/>
      <c r="F481" s="530"/>
      <c r="G481" s="530"/>
      <c r="H481" s="530"/>
      <c r="I481" s="530"/>
      <c r="J481" s="530"/>
      <c r="K481" s="530"/>
      <c r="L481" s="530"/>
      <c r="M481" s="530"/>
      <c r="N481" s="530"/>
      <c r="O481" s="530"/>
      <c r="P481" s="530"/>
      <c r="Q481" s="530"/>
      <c r="R481" s="530"/>
      <c r="S481" s="530"/>
      <c r="T481" s="530"/>
      <c r="U481" s="530"/>
      <c r="V481" s="530"/>
      <c r="W481" s="530"/>
      <c r="X481" s="530"/>
      <c r="Y481" s="530"/>
      <c r="Z481" s="530"/>
    </row>
    <row r="482">
      <c r="A482" s="534"/>
      <c r="B482" s="535"/>
      <c r="C482" s="534"/>
      <c r="D482" s="536"/>
      <c r="E482" s="534"/>
      <c r="F482" s="530"/>
      <c r="G482" s="530"/>
      <c r="H482" s="530"/>
      <c r="I482" s="530"/>
      <c r="J482" s="530"/>
      <c r="K482" s="530"/>
      <c r="L482" s="530"/>
      <c r="M482" s="530"/>
      <c r="N482" s="530"/>
      <c r="O482" s="530"/>
      <c r="P482" s="530"/>
      <c r="Q482" s="530"/>
      <c r="R482" s="530"/>
      <c r="S482" s="530"/>
      <c r="T482" s="530"/>
      <c r="U482" s="530"/>
      <c r="V482" s="530"/>
      <c r="W482" s="530"/>
      <c r="X482" s="530"/>
      <c r="Y482" s="530"/>
      <c r="Z482" s="530"/>
    </row>
    <row r="483">
      <c r="A483" s="534"/>
      <c r="B483" s="535"/>
      <c r="C483" s="534"/>
      <c r="D483" s="536"/>
      <c r="E483" s="534"/>
      <c r="F483" s="530"/>
      <c r="G483" s="530"/>
      <c r="H483" s="530"/>
      <c r="I483" s="530"/>
      <c r="J483" s="530"/>
      <c r="K483" s="530"/>
      <c r="L483" s="530"/>
      <c r="M483" s="530"/>
      <c r="N483" s="530"/>
      <c r="O483" s="530"/>
      <c r="P483" s="530"/>
      <c r="Q483" s="530"/>
      <c r="R483" s="530"/>
      <c r="S483" s="530"/>
      <c r="T483" s="530"/>
      <c r="U483" s="530"/>
      <c r="V483" s="530"/>
      <c r="W483" s="530"/>
      <c r="X483" s="530"/>
      <c r="Y483" s="530"/>
      <c r="Z483" s="530"/>
    </row>
    <row r="484">
      <c r="A484" s="534"/>
      <c r="B484" s="535"/>
      <c r="C484" s="534"/>
      <c r="D484" s="536"/>
      <c r="E484" s="534"/>
      <c r="F484" s="530"/>
      <c r="G484" s="530"/>
      <c r="H484" s="530"/>
      <c r="I484" s="530"/>
      <c r="J484" s="530"/>
      <c r="K484" s="530"/>
      <c r="L484" s="530"/>
      <c r="M484" s="530"/>
      <c r="N484" s="530"/>
      <c r="O484" s="530"/>
      <c r="P484" s="530"/>
      <c r="Q484" s="530"/>
      <c r="R484" s="530"/>
      <c r="S484" s="530"/>
      <c r="T484" s="530"/>
      <c r="U484" s="530"/>
      <c r="V484" s="530"/>
      <c r="W484" s="530"/>
      <c r="X484" s="530"/>
      <c r="Y484" s="530"/>
      <c r="Z484" s="530"/>
    </row>
    <row r="485">
      <c r="A485" s="534"/>
      <c r="B485" s="535"/>
      <c r="C485" s="534"/>
      <c r="D485" s="536"/>
      <c r="E485" s="534"/>
      <c r="F485" s="530"/>
      <c r="G485" s="530"/>
      <c r="H485" s="530"/>
      <c r="I485" s="530"/>
      <c r="J485" s="530"/>
      <c r="K485" s="530"/>
      <c r="L485" s="530"/>
      <c r="M485" s="530"/>
      <c r="N485" s="530"/>
      <c r="O485" s="530"/>
      <c r="P485" s="530"/>
      <c r="Q485" s="530"/>
      <c r="R485" s="530"/>
      <c r="S485" s="530"/>
      <c r="T485" s="530"/>
      <c r="U485" s="530"/>
      <c r="V485" s="530"/>
      <c r="W485" s="530"/>
      <c r="X485" s="530"/>
      <c r="Y485" s="530"/>
      <c r="Z485" s="530"/>
    </row>
    <row r="486">
      <c r="A486" s="534"/>
      <c r="B486" s="535"/>
      <c r="C486" s="534"/>
      <c r="D486" s="536"/>
      <c r="E486" s="534"/>
      <c r="F486" s="530"/>
      <c r="G486" s="530"/>
      <c r="H486" s="530"/>
      <c r="I486" s="530"/>
      <c r="J486" s="530"/>
      <c r="K486" s="530"/>
      <c r="L486" s="530"/>
      <c r="M486" s="530"/>
      <c r="N486" s="530"/>
      <c r="O486" s="530"/>
      <c r="P486" s="530"/>
      <c r="Q486" s="530"/>
      <c r="R486" s="530"/>
      <c r="S486" s="530"/>
      <c r="T486" s="530"/>
      <c r="U486" s="530"/>
      <c r="V486" s="530"/>
      <c r="W486" s="530"/>
      <c r="X486" s="530"/>
      <c r="Y486" s="530"/>
      <c r="Z486" s="530"/>
    </row>
    <row r="487">
      <c r="A487" s="534"/>
      <c r="B487" s="535"/>
      <c r="C487" s="534"/>
      <c r="D487" s="536"/>
      <c r="E487" s="534"/>
      <c r="F487" s="530"/>
      <c r="G487" s="530"/>
      <c r="H487" s="530"/>
      <c r="I487" s="530"/>
      <c r="J487" s="530"/>
      <c r="K487" s="530"/>
      <c r="L487" s="530"/>
      <c r="M487" s="530"/>
      <c r="N487" s="530"/>
      <c r="O487" s="530"/>
      <c r="P487" s="530"/>
      <c r="Q487" s="530"/>
      <c r="R487" s="530"/>
      <c r="S487" s="530"/>
      <c r="T487" s="530"/>
      <c r="U487" s="530"/>
      <c r="V487" s="530"/>
      <c r="W487" s="530"/>
      <c r="X487" s="530"/>
      <c r="Y487" s="530"/>
      <c r="Z487" s="530"/>
    </row>
    <row r="488">
      <c r="A488" s="534"/>
      <c r="B488" s="535"/>
      <c r="C488" s="534"/>
      <c r="D488" s="536"/>
      <c r="E488" s="534"/>
      <c r="F488" s="530"/>
      <c r="G488" s="530"/>
      <c r="H488" s="530"/>
      <c r="I488" s="530"/>
      <c r="J488" s="530"/>
      <c r="K488" s="530"/>
      <c r="L488" s="530"/>
      <c r="M488" s="530"/>
      <c r="N488" s="530"/>
      <c r="O488" s="530"/>
      <c r="P488" s="530"/>
      <c r="Q488" s="530"/>
      <c r="R488" s="530"/>
      <c r="S488" s="530"/>
      <c r="T488" s="530"/>
      <c r="U488" s="530"/>
      <c r="V488" s="530"/>
      <c r="W488" s="530"/>
      <c r="X488" s="530"/>
      <c r="Y488" s="530"/>
      <c r="Z488" s="530"/>
    </row>
    <row r="489">
      <c r="A489" s="534"/>
      <c r="B489" s="535"/>
      <c r="C489" s="534"/>
      <c r="D489" s="536"/>
      <c r="E489" s="534"/>
      <c r="F489" s="530"/>
      <c r="G489" s="530"/>
      <c r="H489" s="530"/>
      <c r="I489" s="530"/>
      <c r="J489" s="530"/>
      <c r="K489" s="530"/>
      <c r="L489" s="530"/>
      <c r="M489" s="530"/>
      <c r="N489" s="530"/>
      <c r="O489" s="530"/>
      <c r="P489" s="530"/>
      <c r="Q489" s="530"/>
      <c r="R489" s="530"/>
      <c r="S489" s="530"/>
      <c r="T489" s="530"/>
      <c r="U489" s="530"/>
      <c r="V489" s="530"/>
      <c r="W489" s="530"/>
      <c r="X489" s="530"/>
      <c r="Y489" s="530"/>
      <c r="Z489" s="530"/>
    </row>
    <row r="490">
      <c r="A490" s="534"/>
      <c r="B490" s="535"/>
      <c r="C490" s="534"/>
      <c r="D490" s="536"/>
      <c r="E490" s="534"/>
      <c r="F490" s="530"/>
      <c r="G490" s="530"/>
      <c r="H490" s="530"/>
      <c r="I490" s="530"/>
      <c r="J490" s="530"/>
      <c r="K490" s="530"/>
      <c r="L490" s="530"/>
      <c r="M490" s="530"/>
      <c r="N490" s="530"/>
      <c r="O490" s="530"/>
      <c r="P490" s="530"/>
      <c r="Q490" s="530"/>
      <c r="R490" s="530"/>
      <c r="S490" s="530"/>
      <c r="T490" s="530"/>
      <c r="U490" s="530"/>
      <c r="V490" s="530"/>
      <c r="W490" s="530"/>
      <c r="X490" s="530"/>
      <c r="Y490" s="530"/>
      <c r="Z490" s="530"/>
    </row>
    <row r="491">
      <c r="A491" s="534"/>
      <c r="B491" s="535"/>
      <c r="C491" s="534"/>
      <c r="D491" s="536"/>
      <c r="E491" s="534"/>
      <c r="F491" s="530"/>
      <c r="G491" s="530"/>
      <c r="H491" s="530"/>
      <c r="I491" s="530"/>
      <c r="J491" s="530"/>
      <c r="K491" s="530"/>
      <c r="L491" s="530"/>
      <c r="M491" s="530"/>
      <c r="N491" s="530"/>
      <c r="O491" s="530"/>
      <c r="P491" s="530"/>
      <c r="Q491" s="530"/>
      <c r="R491" s="530"/>
      <c r="S491" s="530"/>
      <c r="T491" s="530"/>
      <c r="U491" s="530"/>
      <c r="V491" s="530"/>
      <c r="W491" s="530"/>
      <c r="X491" s="530"/>
      <c r="Y491" s="530"/>
      <c r="Z491" s="530"/>
    </row>
    <row r="492">
      <c r="A492" s="534"/>
      <c r="B492" s="535"/>
      <c r="C492" s="534"/>
      <c r="D492" s="536"/>
      <c r="E492" s="534"/>
      <c r="F492" s="530"/>
      <c r="G492" s="530"/>
      <c r="H492" s="530"/>
      <c r="I492" s="530"/>
      <c r="J492" s="530"/>
      <c r="K492" s="530"/>
      <c r="L492" s="530"/>
      <c r="M492" s="530"/>
      <c r="N492" s="530"/>
      <c r="O492" s="530"/>
      <c r="P492" s="530"/>
      <c r="Q492" s="530"/>
      <c r="R492" s="530"/>
      <c r="S492" s="530"/>
      <c r="T492" s="530"/>
      <c r="U492" s="530"/>
      <c r="V492" s="530"/>
      <c r="W492" s="530"/>
      <c r="X492" s="530"/>
      <c r="Y492" s="530"/>
      <c r="Z492" s="530"/>
    </row>
    <row r="493">
      <c r="A493" s="534"/>
      <c r="B493" s="535"/>
      <c r="C493" s="534"/>
      <c r="D493" s="536"/>
      <c r="E493" s="534"/>
      <c r="F493" s="530"/>
      <c r="G493" s="530"/>
      <c r="H493" s="530"/>
      <c r="I493" s="530"/>
      <c r="J493" s="530"/>
      <c r="K493" s="530"/>
      <c r="L493" s="530"/>
      <c r="M493" s="530"/>
      <c r="N493" s="530"/>
      <c r="O493" s="530"/>
      <c r="P493" s="530"/>
      <c r="Q493" s="530"/>
      <c r="R493" s="530"/>
      <c r="S493" s="530"/>
      <c r="T493" s="530"/>
      <c r="U493" s="530"/>
      <c r="V493" s="530"/>
      <c r="W493" s="530"/>
      <c r="X493" s="530"/>
      <c r="Y493" s="530"/>
      <c r="Z493" s="530"/>
    </row>
    <row r="494">
      <c r="A494" s="534"/>
      <c r="B494" s="535"/>
      <c r="C494" s="534"/>
      <c r="D494" s="536"/>
      <c r="E494" s="534"/>
      <c r="F494" s="530"/>
      <c r="G494" s="530"/>
      <c r="H494" s="530"/>
      <c r="I494" s="530"/>
      <c r="J494" s="530"/>
      <c r="K494" s="530"/>
      <c r="L494" s="530"/>
      <c r="M494" s="530"/>
      <c r="N494" s="530"/>
      <c r="O494" s="530"/>
      <c r="P494" s="530"/>
      <c r="Q494" s="530"/>
      <c r="R494" s="530"/>
      <c r="S494" s="530"/>
      <c r="T494" s="530"/>
      <c r="U494" s="530"/>
      <c r="V494" s="530"/>
      <c r="W494" s="530"/>
      <c r="X494" s="530"/>
      <c r="Y494" s="530"/>
      <c r="Z494" s="530"/>
    </row>
    <row r="495">
      <c r="A495" s="534"/>
      <c r="B495" s="535"/>
      <c r="C495" s="534"/>
      <c r="D495" s="536"/>
      <c r="E495" s="534"/>
      <c r="F495" s="530"/>
      <c r="G495" s="530"/>
      <c r="H495" s="530"/>
      <c r="I495" s="530"/>
      <c r="J495" s="530"/>
      <c r="K495" s="530"/>
      <c r="L495" s="530"/>
      <c r="M495" s="530"/>
      <c r="N495" s="530"/>
      <c r="O495" s="530"/>
      <c r="P495" s="530"/>
      <c r="Q495" s="530"/>
      <c r="R495" s="530"/>
      <c r="S495" s="530"/>
      <c r="T495" s="530"/>
      <c r="U495" s="530"/>
      <c r="V495" s="530"/>
      <c r="W495" s="530"/>
      <c r="X495" s="530"/>
      <c r="Y495" s="530"/>
      <c r="Z495" s="530"/>
    </row>
    <row r="496">
      <c r="A496" s="534"/>
      <c r="B496" s="535"/>
      <c r="C496" s="534"/>
      <c r="D496" s="536"/>
      <c r="E496" s="534"/>
      <c r="F496" s="530"/>
      <c r="G496" s="530"/>
      <c r="H496" s="530"/>
      <c r="I496" s="530"/>
      <c r="J496" s="530"/>
      <c r="K496" s="530"/>
      <c r="L496" s="530"/>
      <c r="M496" s="530"/>
      <c r="N496" s="530"/>
      <c r="O496" s="530"/>
      <c r="P496" s="530"/>
      <c r="Q496" s="530"/>
      <c r="R496" s="530"/>
      <c r="S496" s="530"/>
      <c r="T496" s="530"/>
      <c r="U496" s="530"/>
      <c r="V496" s="530"/>
      <c r="W496" s="530"/>
      <c r="X496" s="530"/>
      <c r="Y496" s="530"/>
      <c r="Z496" s="530"/>
    </row>
    <row r="497">
      <c r="A497" s="534"/>
      <c r="B497" s="535"/>
      <c r="C497" s="534"/>
      <c r="D497" s="536"/>
      <c r="E497" s="534"/>
      <c r="F497" s="530"/>
      <c r="G497" s="530"/>
      <c r="H497" s="530"/>
      <c r="I497" s="530"/>
      <c r="J497" s="530"/>
      <c r="K497" s="530"/>
      <c r="L497" s="530"/>
      <c r="M497" s="530"/>
      <c r="N497" s="530"/>
      <c r="O497" s="530"/>
      <c r="P497" s="530"/>
      <c r="Q497" s="530"/>
      <c r="R497" s="530"/>
      <c r="S497" s="530"/>
      <c r="T497" s="530"/>
      <c r="U497" s="530"/>
      <c r="V497" s="530"/>
      <c r="W497" s="530"/>
      <c r="X497" s="530"/>
      <c r="Y497" s="530"/>
      <c r="Z497" s="530"/>
    </row>
    <row r="498">
      <c r="A498" s="534"/>
      <c r="B498" s="535"/>
      <c r="C498" s="534"/>
      <c r="D498" s="536"/>
      <c r="E498" s="534"/>
      <c r="F498" s="530"/>
      <c r="G498" s="530"/>
      <c r="H498" s="530"/>
      <c r="I498" s="530"/>
      <c r="J498" s="530"/>
      <c r="K498" s="530"/>
      <c r="L498" s="530"/>
      <c r="M498" s="530"/>
      <c r="N498" s="530"/>
      <c r="O498" s="530"/>
      <c r="P498" s="530"/>
      <c r="Q498" s="530"/>
      <c r="R498" s="530"/>
      <c r="S498" s="530"/>
      <c r="T498" s="530"/>
      <c r="U498" s="530"/>
      <c r="V498" s="530"/>
      <c r="W498" s="530"/>
      <c r="X498" s="530"/>
      <c r="Y498" s="530"/>
      <c r="Z498" s="530"/>
    </row>
    <row r="499">
      <c r="A499" s="534"/>
      <c r="B499" s="535"/>
      <c r="C499" s="534"/>
      <c r="D499" s="536"/>
      <c r="E499" s="534"/>
      <c r="F499" s="530"/>
      <c r="G499" s="530"/>
      <c r="H499" s="530"/>
      <c r="I499" s="530"/>
      <c r="J499" s="530"/>
      <c r="K499" s="530"/>
      <c r="L499" s="530"/>
      <c r="M499" s="530"/>
      <c r="N499" s="530"/>
      <c r="O499" s="530"/>
      <c r="P499" s="530"/>
      <c r="Q499" s="530"/>
      <c r="R499" s="530"/>
      <c r="S499" s="530"/>
      <c r="T499" s="530"/>
      <c r="U499" s="530"/>
      <c r="V499" s="530"/>
      <c r="W499" s="530"/>
      <c r="X499" s="530"/>
      <c r="Y499" s="530"/>
      <c r="Z499" s="530"/>
    </row>
    <row r="500">
      <c r="A500" s="534"/>
      <c r="B500" s="535"/>
      <c r="C500" s="534"/>
      <c r="D500" s="536"/>
      <c r="E500" s="534"/>
      <c r="F500" s="530"/>
      <c r="G500" s="530"/>
      <c r="H500" s="530"/>
      <c r="I500" s="530"/>
      <c r="J500" s="530"/>
      <c r="K500" s="530"/>
      <c r="L500" s="530"/>
      <c r="M500" s="530"/>
      <c r="N500" s="530"/>
      <c r="O500" s="530"/>
      <c r="P500" s="530"/>
      <c r="Q500" s="530"/>
      <c r="R500" s="530"/>
      <c r="S500" s="530"/>
      <c r="T500" s="530"/>
      <c r="U500" s="530"/>
      <c r="V500" s="530"/>
      <c r="W500" s="530"/>
      <c r="X500" s="530"/>
      <c r="Y500" s="530"/>
      <c r="Z500" s="530"/>
    </row>
    <row r="501">
      <c r="A501" s="534"/>
      <c r="B501" s="535"/>
      <c r="C501" s="534"/>
      <c r="D501" s="536"/>
      <c r="E501" s="534"/>
      <c r="F501" s="530"/>
      <c r="G501" s="530"/>
      <c r="H501" s="530"/>
      <c r="I501" s="530"/>
      <c r="J501" s="530"/>
      <c r="K501" s="530"/>
      <c r="L501" s="530"/>
      <c r="M501" s="530"/>
      <c r="N501" s="530"/>
      <c r="O501" s="530"/>
      <c r="P501" s="530"/>
      <c r="Q501" s="530"/>
      <c r="R501" s="530"/>
      <c r="S501" s="530"/>
      <c r="T501" s="530"/>
      <c r="U501" s="530"/>
      <c r="V501" s="530"/>
      <c r="W501" s="530"/>
      <c r="X501" s="530"/>
      <c r="Y501" s="530"/>
      <c r="Z501" s="530"/>
    </row>
    <row r="502">
      <c r="A502" s="534"/>
      <c r="B502" s="535"/>
      <c r="C502" s="534"/>
      <c r="D502" s="536"/>
      <c r="E502" s="534"/>
      <c r="F502" s="530"/>
      <c r="G502" s="530"/>
      <c r="H502" s="530"/>
      <c r="I502" s="530"/>
      <c r="J502" s="530"/>
      <c r="K502" s="530"/>
      <c r="L502" s="530"/>
      <c r="M502" s="530"/>
      <c r="N502" s="530"/>
      <c r="O502" s="530"/>
      <c r="P502" s="530"/>
      <c r="Q502" s="530"/>
      <c r="R502" s="530"/>
      <c r="S502" s="530"/>
      <c r="T502" s="530"/>
      <c r="U502" s="530"/>
      <c r="V502" s="530"/>
      <c r="W502" s="530"/>
      <c r="X502" s="530"/>
      <c r="Y502" s="530"/>
      <c r="Z502" s="530"/>
    </row>
    <row r="503">
      <c r="A503" s="534"/>
      <c r="B503" s="535"/>
      <c r="C503" s="534"/>
      <c r="D503" s="536"/>
      <c r="E503" s="534"/>
      <c r="F503" s="530"/>
      <c r="G503" s="530"/>
      <c r="H503" s="530"/>
      <c r="I503" s="530"/>
      <c r="J503" s="530"/>
      <c r="K503" s="530"/>
      <c r="L503" s="530"/>
      <c r="M503" s="530"/>
      <c r="N503" s="530"/>
      <c r="O503" s="530"/>
      <c r="P503" s="530"/>
      <c r="Q503" s="530"/>
      <c r="R503" s="530"/>
      <c r="S503" s="530"/>
      <c r="T503" s="530"/>
      <c r="U503" s="530"/>
      <c r="V503" s="530"/>
      <c r="W503" s="530"/>
      <c r="X503" s="530"/>
      <c r="Y503" s="530"/>
      <c r="Z503" s="530"/>
    </row>
    <row r="504">
      <c r="A504" s="534"/>
      <c r="B504" s="535"/>
      <c r="C504" s="534"/>
      <c r="D504" s="536"/>
      <c r="E504" s="534"/>
      <c r="F504" s="530"/>
      <c r="G504" s="530"/>
      <c r="H504" s="530"/>
      <c r="I504" s="530"/>
      <c r="J504" s="530"/>
      <c r="K504" s="530"/>
      <c r="L504" s="530"/>
      <c r="M504" s="530"/>
      <c r="N504" s="530"/>
      <c r="O504" s="530"/>
      <c r="P504" s="530"/>
      <c r="Q504" s="530"/>
      <c r="R504" s="530"/>
      <c r="S504" s="530"/>
      <c r="T504" s="530"/>
      <c r="U504" s="530"/>
      <c r="V504" s="530"/>
      <c r="W504" s="530"/>
      <c r="X504" s="530"/>
      <c r="Y504" s="530"/>
      <c r="Z504" s="530"/>
    </row>
    <row r="505">
      <c r="A505" s="534"/>
      <c r="B505" s="535"/>
      <c r="C505" s="534"/>
      <c r="D505" s="536"/>
      <c r="E505" s="534"/>
      <c r="F505" s="530"/>
      <c r="G505" s="530"/>
      <c r="H505" s="530"/>
      <c r="I505" s="530"/>
      <c r="J505" s="530"/>
      <c r="K505" s="530"/>
      <c r="L505" s="530"/>
      <c r="M505" s="530"/>
      <c r="N505" s="530"/>
      <c r="O505" s="530"/>
      <c r="P505" s="530"/>
      <c r="Q505" s="530"/>
      <c r="R505" s="530"/>
      <c r="S505" s="530"/>
      <c r="T505" s="530"/>
      <c r="U505" s="530"/>
      <c r="V505" s="530"/>
      <c r="W505" s="530"/>
      <c r="X505" s="530"/>
      <c r="Y505" s="530"/>
      <c r="Z505" s="530"/>
    </row>
    <row r="506">
      <c r="A506" s="534"/>
      <c r="B506" s="535"/>
      <c r="C506" s="534"/>
      <c r="D506" s="536"/>
      <c r="E506" s="534"/>
      <c r="F506" s="530"/>
      <c r="G506" s="530"/>
      <c r="H506" s="530"/>
      <c r="I506" s="530"/>
      <c r="J506" s="530"/>
      <c r="K506" s="530"/>
      <c r="L506" s="530"/>
      <c r="M506" s="530"/>
      <c r="N506" s="530"/>
      <c r="O506" s="530"/>
      <c r="P506" s="530"/>
      <c r="Q506" s="530"/>
      <c r="R506" s="530"/>
      <c r="S506" s="530"/>
      <c r="T506" s="530"/>
      <c r="U506" s="530"/>
      <c r="V506" s="530"/>
      <c r="W506" s="530"/>
      <c r="X506" s="530"/>
      <c r="Y506" s="530"/>
      <c r="Z506" s="530"/>
    </row>
    <row r="507">
      <c r="A507" s="534"/>
      <c r="B507" s="535"/>
      <c r="C507" s="534"/>
      <c r="D507" s="536"/>
      <c r="E507" s="534"/>
      <c r="F507" s="530"/>
      <c r="G507" s="530"/>
      <c r="H507" s="530"/>
      <c r="I507" s="530"/>
      <c r="J507" s="530"/>
      <c r="K507" s="530"/>
      <c r="L507" s="530"/>
      <c r="M507" s="530"/>
      <c r="N507" s="530"/>
      <c r="O507" s="530"/>
      <c r="P507" s="530"/>
      <c r="Q507" s="530"/>
      <c r="R507" s="530"/>
      <c r="S507" s="530"/>
      <c r="T507" s="530"/>
      <c r="U507" s="530"/>
      <c r="V507" s="530"/>
      <c r="W507" s="530"/>
      <c r="X507" s="530"/>
      <c r="Y507" s="530"/>
      <c r="Z507" s="530"/>
    </row>
    <row r="508">
      <c r="A508" s="534"/>
      <c r="B508" s="535"/>
      <c r="C508" s="534"/>
      <c r="D508" s="536"/>
      <c r="E508" s="534"/>
      <c r="F508" s="530"/>
      <c r="G508" s="530"/>
      <c r="H508" s="530"/>
      <c r="I508" s="530"/>
      <c r="J508" s="530"/>
      <c r="K508" s="530"/>
      <c r="L508" s="530"/>
      <c r="M508" s="530"/>
      <c r="N508" s="530"/>
      <c r="O508" s="530"/>
      <c r="P508" s="530"/>
      <c r="Q508" s="530"/>
      <c r="R508" s="530"/>
      <c r="S508" s="530"/>
      <c r="T508" s="530"/>
      <c r="U508" s="530"/>
      <c r="V508" s="530"/>
      <c r="W508" s="530"/>
      <c r="X508" s="530"/>
      <c r="Y508" s="530"/>
      <c r="Z508" s="530"/>
    </row>
    <row r="509">
      <c r="A509" s="534"/>
      <c r="B509" s="535"/>
      <c r="C509" s="534"/>
      <c r="D509" s="536"/>
      <c r="E509" s="534"/>
      <c r="F509" s="530"/>
      <c r="G509" s="530"/>
      <c r="H509" s="530"/>
      <c r="I509" s="530"/>
      <c r="J509" s="530"/>
      <c r="K509" s="530"/>
      <c r="L509" s="530"/>
      <c r="M509" s="530"/>
      <c r="N509" s="530"/>
      <c r="O509" s="530"/>
      <c r="P509" s="530"/>
      <c r="Q509" s="530"/>
      <c r="R509" s="530"/>
      <c r="S509" s="530"/>
      <c r="T509" s="530"/>
      <c r="U509" s="530"/>
      <c r="V509" s="530"/>
      <c r="W509" s="530"/>
      <c r="X509" s="530"/>
      <c r="Y509" s="530"/>
      <c r="Z509" s="530"/>
    </row>
    <row r="510">
      <c r="A510" s="534"/>
      <c r="B510" s="535"/>
      <c r="C510" s="534"/>
      <c r="D510" s="536"/>
      <c r="E510" s="534"/>
      <c r="F510" s="530"/>
      <c r="G510" s="530"/>
      <c r="H510" s="530"/>
      <c r="I510" s="530"/>
      <c r="J510" s="530"/>
      <c r="K510" s="530"/>
      <c r="L510" s="530"/>
      <c r="M510" s="530"/>
      <c r="N510" s="530"/>
      <c r="O510" s="530"/>
      <c r="P510" s="530"/>
      <c r="Q510" s="530"/>
      <c r="R510" s="530"/>
      <c r="S510" s="530"/>
      <c r="T510" s="530"/>
      <c r="U510" s="530"/>
      <c r="V510" s="530"/>
      <c r="W510" s="530"/>
      <c r="X510" s="530"/>
      <c r="Y510" s="530"/>
      <c r="Z510" s="530"/>
    </row>
    <row r="511">
      <c r="A511" s="534"/>
      <c r="B511" s="535"/>
      <c r="C511" s="534"/>
      <c r="D511" s="536"/>
      <c r="E511" s="534"/>
      <c r="F511" s="530"/>
      <c r="G511" s="530"/>
      <c r="H511" s="530"/>
      <c r="I511" s="530"/>
      <c r="J511" s="530"/>
      <c r="K511" s="530"/>
      <c r="L511" s="530"/>
      <c r="M511" s="530"/>
      <c r="N511" s="530"/>
      <c r="O511" s="530"/>
      <c r="P511" s="530"/>
      <c r="Q511" s="530"/>
      <c r="R511" s="530"/>
      <c r="S511" s="530"/>
      <c r="T511" s="530"/>
      <c r="U511" s="530"/>
      <c r="V511" s="530"/>
      <c r="W511" s="530"/>
      <c r="X511" s="530"/>
      <c r="Y511" s="530"/>
      <c r="Z511" s="530"/>
    </row>
    <row r="512">
      <c r="A512" s="534"/>
      <c r="B512" s="535"/>
      <c r="C512" s="534"/>
      <c r="D512" s="536"/>
      <c r="E512" s="534"/>
      <c r="F512" s="530"/>
      <c r="G512" s="530"/>
      <c r="H512" s="530"/>
      <c r="I512" s="530"/>
      <c r="J512" s="530"/>
      <c r="K512" s="530"/>
      <c r="L512" s="530"/>
      <c r="M512" s="530"/>
      <c r="N512" s="530"/>
      <c r="O512" s="530"/>
      <c r="P512" s="530"/>
      <c r="Q512" s="530"/>
      <c r="R512" s="530"/>
      <c r="S512" s="530"/>
      <c r="T512" s="530"/>
      <c r="U512" s="530"/>
      <c r="V512" s="530"/>
      <c r="W512" s="530"/>
      <c r="X512" s="530"/>
      <c r="Y512" s="530"/>
      <c r="Z512" s="530"/>
    </row>
    <row r="513">
      <c r="A513" s="534"/>
      <c r="B513" s="535"/>
      <c r="C513" s="534"/>
      <c r="D513" s="536"/>
      <c r="E513" s="534"/>
      <c r="F513" s="530"/>
      <c r="G513" s="530"/>
      <c r="H513" s="530"/>
      <c r="I513" s="530"/>
      <c r="J513" s="530"/>
      <c r="K513" s="530"/>
      <c r="L513" s="530"/>
      <c r="M513" s="530"/>
      <c r="N513" s="530"/>
      <c r="O513" s="530"/>
      <c r="P513" s="530"/>
      <c r="Q513" s="530"/>
      <c r="R513" s="530"/>
      <c r="S513" s="530"/>
      <c r="T513" s="530"/>
      <c r="U513" s="530"/>
      <c r="V513" s="530"/>
      <c r="W513" s="530"/>
      <c r="X513" s="530"/>
      <c r="Y513" s="530"/>
      <c r="Z513" s="530"/>
    </row>
    <row r="514">
      <c r="A514" s="534"/>
      <c r="B514" s="535"/>
      <c r="C514" s="534"/>
      <c r="D514" s="536"/>
      <c r="E514" s="534"/>
      <c r="F514" s="530"/>
      <c r="G514" s="530"/>
      <c r="H514" s="530"/>
      <c r="I514" s="530"/>
      <c r="J514" s="530"/>
      <c r="K514" s="530"/>
      <c r="L514" s="530"/>
      <c r="M514" s="530"/>
      <c r="N514" s="530"/>
      <c r="O514" s="530"/>
      <c r="P514" s="530"/>
      <c r="Q514" s="530"/>
      <c r="R514" s="530"/>
      <c r="S514" s="530"/>
      <c r="T514" s="530"/>
      <c r="U514" s="530"/>
      <c r="V514" s="530"/>
      <c r="W514" s="530"/>
      <c r="X514" s="530"/>
      <c r="Y514" s="530"/>
      <c r="Z514" s="530"/>
    </row>
    <row r="515">
      <c r="A515" s="534"/>
      <c r="B515" s="535"/>
      <c r="C515" s="534"/>
      <c r="D515" s="536"/>
      <c r="E515" s="534"/>
      <c r="F515" s="530"/>
      <c r="G515" s="530"/>
      <c r="H515" s="530"/>
      <c r="I515" s="530"/>
      <c r="J515" s="530"/>
      <c r="K515" s="530"/>
      <c r="L515" s="530"/>
      <c r="M515" s="530"/>
      <c r="N515" s="530"/>
      <c r="O515" s="530"/>
      <c r="P515" s="530"/>
      <c r="Q515" s="530"/>
      <c r="R515" s="530"/>
      <c r="S515" s="530"/>
      <c r="T515" s="530"/>
      <c r="U515" s="530"/>
      <c r="V515" s="530"/>
      <c r="W515" s="530"/>
      <c r="X515" s="530"/>
      <c r="Y515" s="530"/>
      <c r="Z515" s="530"/>
    </row>
    <row r="516">
      <c r="A516" s="534"/>
      <c r="B516" s="535"/>
      <c r="C516" s="534"/>
      <c r="D516" s="536"/>
      <c r="E516" s="534"/>
      <c r="F516" s="530"/>
      <c r="G516" s="530"/>
      <c r="H516" s="530"/>
      <c r="I516" s="530"/>
      <c r="J516" s="530"/>
      <c r="K516" s="530"/>
      <c r="L516" s="530"/>
      <c r="M516" s="530"/>
      <c r="N516" s="530"/>
      <c r="O516" s="530"/>
      <c r="P516" s="530"/>
      <c r="Q516" s="530"/>
      <c r="R516" s="530"/>
      <c r="S516" s="530"/>
      <c r="T516" s="530"/>
      <c r="U516" s="530"/>
      <c r="V516" s="530"/>
      <c r="W516" s="530"/>
      <c r="X516" s="530"/>
      <c r="Y516" s="530"/>
      <c r="Z516" s="530"/>
    </row>
    <row r="517">
      <c r="A517" s="534"/>
      <c r="B517" s="535"/>
      <c r="C517" s="534"/>
      <c r="D517" s="536"/>
      <c r="E517" s="534"/>
      <c r="F517" s="530"/>
      <c r="G517" s="530"/>
      <c r="H517" s="530"/>
      <c r="I517" s="530"/>
      <c r="J517" s="530"/>
      <c r="K517" s="530"/>
      <c r="L517" s="530"/>
      <c r="M517" s="530"/>
      <c r="N517" s="530"/>
      <c r="O517" s="530"/>
      <c r="P517" s="530"/>
      <c r="Q517" s="530"/>
      <c r="R517" s="530"/>
      <c r="S517" s="530"/>
      <c r="T517" s="530"/>
      <c r="U517" s="530"/>
      <c r="V517" s="530"/>
      <c r="W517" s="530"/>
      <c r="X517" s="530"/>
      <c r="Y517" s="530"/>
      <c r="Z517" s="530"/>
    </row>
    <row r="518">
      <c r="A518" s="534"/>
      <c r="B518" s="535"/>
      <c r="C518" s="534"/>
      <c r="D518" s="536"/>
      <c r="E518" s="534"/>
      <c r="F518" s="530"/>
      <c r="G518" s="530"/>
      <c r="H518" s="530"/>
      <c r="I518" s="530"/>
      <c r="J518" s="530"/>
      <c r="K518" s="530"/>
      <c r="L518" s="530"/>
      <c r="M518" s="530"/>
      <c r="N518" s="530"/>
      <c r="O518" s="530"/>
      <c r="P518" s="530"/>
      <c r="Q518" s="530"/>
      <c r="R518" s="530"/>
      <c r="S518" s="530"/>
      <c r="T518" s="530"/>
      <c r="U518" s="530"/>
      <c r="V518" s="530"/>
      <c r="W518" s="530"/>
      <c r="X518" s="530"/>
      <c r="Y518" s="530"/>
      <c r="Z518" s="530"/>
    </row>
    <row r="519">
      <c r="A519" s="534"/>
      <c r="B519" s="535"/>
      <c r="C519" s="534"/>
      <c r="D519" s="536"/>
      <c r="E519" s="534"/>
      <c r="F519" s="530"/>
      <c r="G519" s="530"/>
      <c r="H519" s="530"/>
      <c r="I519" s="530"/>
      <c r="J519" s="530"/>
      <c r="K519" s="530"/>
      <c r="L519" s="530"/>
      <c r="M519" s="530"/>
      <c r="N519" s="530"/>
      <c r="O519" s="530"/>
      <c r="P519" s="530"/>
      <c r="Q519" s="530"/>
      <c r="R519" s="530"/>
      <c r="S519" s="530"/>
      <c r="T519" s="530"/>
      <c r="U519" s="530"/>
      <c r="V519" s="530"/>
      <c r="W519" s="530"/>
      <c r="X519" s="530"/>
      <c r="Y519" s="530"/>
      <c r="Z519" s="530"/>
    </row>
    <row r="520">
      <c r="A520" s="534"/>
      <c r="B520" s="535"/>
      <c r="C520" s="534"/>
      <c r="D520" s="536"/>
      <c r="E520" s="534"/>
      <c r="F520" s="530"/>
      <c r="G520" s="530"/>
      <c r="H520" s="530"/>
      <c r="I520" s="530"/>
      <c r="J520" s="530"/>
      <c r="K520" s="530"/>
      <c r="L520" s="530"/>
      <c r="M520" s="530"/>
      <c r="N520" s="530"/>
      <c r="O520" s="530"/>
      <c r="P520" s="530"/>
      <c r="Q520" s="530"/>
      <c r="R520" s="530"/>
      <c r="S520" s="530"/>
      <c r="T520" s="530"/>
      <c r="U520" s="530"/>
      <c r="V520" s="530"/>
      <c r="W520" s="530"/>
      <c r="X520" s="530"/>
      <c r="Y520" s="530"/>
      <c r="Z520" s="530"/>
    </row>
    <row r="521">
      <c r="A521" s="534"/>
      <c r="B521" s="535"/>
      <c r="C521" s="534"/>
      <c r="D521" s="536"/>
      <c r="E521" s="534"/>
      <c r="F521" s="530"/>
      <c r="G521" s="530"/>
      <c r="H521" s="530"/>
      <c r="I521" s="530"/>
      <c r="J521" s="530"/>
      <c r="K521" s="530"/>
      <c r="L521" s="530"/>
      <c r="M521" s="530"/>
      <c r="N521" s="530"/>
      <c r="O521" s="530"/>
      <c r="P521" s="530"/>
      <c r="Q521" s="530"/>
      <c r="R521" s="530"/>
      <c r="S521" s="530"/>
      <c r="T521" s="530"/>
      <c r="U521" s="530"/>
      <c r="V521" s="530"/>
      <c r="W521" s="530"/>
      <c r="X521" s="530"/>
      <c r="Y521" s="530"/>
      <c r="Z521" s="530"/>
    </row>
    <row r="522">
      <c r="A522" s="534"/>
      <c r="B522" s="535"/>
      <c r="C522" s="534"/>
      <c r="D522" s="536"/>
      <c r="E522" s="534"/>
      <c r="F522" s="530"/>
      <c r="G522" s="530"/>
      <c r="H522" s="530"/>
      <c r="I522" s="530"/>
      <c r="J522" s="530"/>
      <c r="K522" s="530"/>
      <c r="L522" s="530"/>
      <c r="M522" s="530"/>
      <c r="N522" s="530"/>
      <c r="O522" s="530"/>
      <c r="P522" s="530"/>
      <c r="Q522" s="530"/>
      <c r="R522" s="530"/>
      <c r="S522" s="530"/>
      <c r="T522" s="530"/>
      <c r="U522" s="530"/>
      <c r="V522" s="530"/>
      <c r="W522" s="530"/>
      <c r="X522" s="530"/>
      <c r="Y522" s="530"/>
      <c r="Z522" s="530"/>
    </row>
    <row r="523">
      <c r="A523" s="534"/>
      <c r="B523" s="535"/>
      <c r="C523" s="534"/>
      <c r="D523" s="536"/>
      <c r="E523" s="534"/>
      <c r="F523" s="530"/>
      <c r="G523" s="530"/>
      <c r="H523" s="530"/>
      <c r="I523" s="530"/>
      <c r="J523" s="530"/>
      <c r="K523" s="530"/>
      <c r="L523" s="530"/>
      <c r="M523" s="530"/>
      <c r="N523" s="530"/>
      <c r="O523" s="530"/>
      <c r="P523" s="530"/>
      <c r="Q523" s="530"/>
      <c r="R523" s="530"/>
      <c r="S523" s="530"/>
      <c r="T523" s="530"/>
      <c r="U523" s="530"/>
      <c r="V523" s="530"/>
      <c r="W523" s="530"/>
      <c r="X523" s="530"/>
      <c r="Y523" s="530"/>
      <c r="Z523" s="530"/>
    </row>
    <row r="524">
      <c r="A524" s="534"/>
      <c r="B524" s="535"/>
      <c r="C524" s="534"/>
      <c r="D524" s="536"/>
      <c r="E524" s="534"/>
      <c r="F524" s="530"/>
      <c r="G524" s="530"/>
      <c r="H524" s="530"/>
      <c r="I524" s="530"/>
      <c r="J524" s="530"/>
      <c r="K524" s="530"/>
      <c r="L524" s="530"/>
      <c r="M524" s="530"/>
      <c r="N524" s="530"/>
      <c r="O524" s="530"/>
      <c r="P524" s="530"/>
      <c r="Q524" s="530"/>
      <c r="R524" s="530"/>
      <c r="S524" s="530"/>
      <c r="T524" s="530"/>
      <c r="U524" s="530"/>
      <c r="V524" s="530"/>
      <c r="W524" s="530"/>
      <c r="X524" s="530"/>
      <c r="Y524" s="530"/>
      <c r="Z524" s="530"/>
    </row>
    <row r="525">
      <c r="A525" s="534"/>
      <c r="B525" s="535"/>
      <c r="C525" s="534"/>
      <c r="D525" s="536"/>
      <c r="E525" s="534"/>
      <c r="F525" s="530"/>
      <c r="G525" s="530"/>
      <c r="H525" s="530"/>
      <c r="I525" s="530"/>
      <c r="J525" s="530"/>
      <c r="K525" s="530"/>
      <c r="L525" s="530"/>
      <c r="M525" s="530"/>
      <c r="N525" s="530"/>
      <c r="O525" s="530"/>
      <c r="P525" s="530"/>
      <c r="Q525" s="530"/>
      <c r="R525" s="530"/>
      <c r="S525" s="530"/>
      <c r="T525" s="530"/>
      <c r="U525" s="530"/>
      <c r="V525" s="530"/>
      <c r="W525" s="530"/>
      <c r="X525" s="530"/>
      <c r="Y525" s="530"/>
      <c r="Z525" s="530"/>
    </row>
    <row r="526">
      <c r="A526" s="534"/>
      <c r="B526" s="535"/>
      <c r="C526" s="534"/>
      <c r="D526" s="536"/>
      <c r="E526" s="534"/>
      <c r="F526" s="530"/>
      <c r="G526" s="530"/>
      <c r="H526" s="530"/>
      <c r="I526" s="530"/>
      <c r="J526" s="530"/>
      <c r="K526" s="530"/>
      <c r="L526" s="530"/>
      <c r="M526" s="530"/>
      <c r="N526" s="530"/>
      <c r="O526" s="530"/>
      <c r="P526" s="530"/>
      <c r="Q526" s="530"/>
      <c r="R526" s="530"/>
      <c r="S526" s="530"/>
      <c r="T526" s="530"/>
      <c r="U526" s="530"/>
      <c r="V526" s="530"/>
      <c r="W526" s="530"/>
      <c r="X526" s="530"/>
      <c r="Y526" s="530"/>
      <c r="Z526" s="530"/>
    </row>
    <row r="527">
      <c r="A527" s="534"/>
      <c r="B527" s="535"/>
      <c r="C527" s="534"/>
      <c r="D527" s="536"/>
      <c r="E527" s="534"/>
      <c r="F527" s="530"/>
      <c r="G527" s="530"/>
      <c r="H527" s="530"/>
      <c r="I527" s="530"/>
      <c r="J527" s="530"/>
      <c r="K527" s="530"/>
      <c r="L527" s="530"/>
      <c r="M527" s="530"/>
      <c r="N527" s="530"/>
      <c r="O527" s="530"/>
      <c r="P527" s="530"/>
      <c r="Q527" s="530"/>
      <c r="R527" s="530"/>
      <c r="S527" s="530"/>
      <c r="T527" s="530"/>
      <c r="U527" s="530"/>
      <c r="V527" s="530"/>
      <c r="W527" s="530"/>
      <c r="X527" s="530"/>
      <c r="Y527" s="530"/>
      <c r="Z527" s="530"/>
    </row>
    <row r="528">
      <c r="A528" s="534"/>
      <c r="B528" s="535"/>
      <c r="C528" s="534"/>
      <c r="D528" s="536"/>
      <c r="E528" s="534"/>
      <c r="F528" s="530"/>
      <c r="G528" s="530"/>
      <c r="H528" s="530"/>
      <c r="I528" s="530"/>
      <c r="J528" s="530"/>
      <c r="K528" s="530"/>
      <c r="L528" s="530"/>
      <c r="M528" s="530"/>
      <c r="N528" s="530"/>
      <c r="O528" s="530"/>
      <c r="P528" s="530"/>
      <c r="Q528" s="530"/>
      <c r="R528" s="530"/>
      <c r="S528" s="530"/>
      <c r="T528" s="530"/>
      <c r="U528" s="530"/>
      <c r="V528" s="530"/>
      <c r="W528" s="530"/>
      <c r="X528" s="530"/>
      <c r="Y528" s="530"/>
      <c r="Z528" s="530"/>
    </row>
    <row r="529">
      <c r="A529" s="534"/>
      <c r="B529" s="535"/>
      <c r="C529" s="534"/>
      <c r="D529" s="536"/>
      <c r="E529" s="534"/>
      <c r="F529" s="530"/>
      <c r="G529" s="530"/>
      <c r="H529" s="530"/>
      <c r="I529" s="530"/>
      <c r="J529" s="530"/>
      <c r="K529" s="530"/>
      <c r="L529" s="530"/>
      <c r="M529" s="530"/>
      <c r="N529" s="530"/>
      <c r="O529" s="530"/>
      <c r="P529" s="530"/>
      <c r="Q529" s="530"/>
      <c r="R529" s="530"/>
      <c r="S529" s="530"/>
      <c r="T529" s="530"/>
      <c r="U529" s="530"/>
      <c r="V529" s="530"/>
      <c r="W529" s="530"/>
      <c r="X529" s="530"/>
      <c r="Y529" s="530"/>
      <c r="Z529" s="530"/>
    </row>
    <row r="530">
      <c r="A530" s="534"/>
      <c r="B530" s="535"/>
      <c r="C530" s="534"/>
      <c r="D530" s="536"/>
      <c r="E530" s="534"/>
      <c r="F530" s="530"/>
      <c r="G530" s="530"/>
      <c r="H530" s="530"/>
      <c r="I530" s="530"/>
      <c r="J530" s="530"/>
      <c r="K530" s="530"/>
      <c r="L530" s="530"/>
      <c r="M530" s="530"/>
      <c r="N530" s="530"/>
      <c r="O530" s="530"/>
      <c r="P530" s="530"/>
      <c r="Q530" s="530"/>
      <c r="R530" s="530"/>
      <c r="S530" s="530"/>
      <c r="T530" s="530"/>
      <c r="U530" s="530"/>
      <c r="V530" s="530"/>
      <c r="W530" s="530"/>
      <c r="X530" s="530"/>
      <c r="Y530" s="530"/>
      <c r="Z530" s="530"/>
    </row>
    <row r="531">
      <c r="A531" s="534"/>
      <c r="B531" s="535"/>
      <c r="C531" s="534"/>
      <c r="D531" s="536"/>
      <c r="E531" s="534"/>
      <c r="F531" s="530"/>
      <c r="G531" s="530"/>
      <c r="H531" s="530"/>
      <c r="I531" s="530"/>
      <c r="J531" s="530"/>
      <c r="K531" s="530"/>
      <c r="L531" s="530"/>
      <c r="M531" s="530"/>
      <c r="N531" s="530"/>
      <c r="O531" s="530"/>
      <c r="P531" s="530"/>
      <c r="Q531" s="530"/>
      <c r="R531" s="530"/>
      <c r="S531" s="530"/>
      <c r="T531" s="530"/>
      <c r="U531" s="530"/>
      <c r="V531" s="530"/>
      <c r="W531" s="530"/>
      <c r="X531" s="530"/>
      <c r="Y531" s="530"/>
      <c r="Z531" s="530"/>
    </row>
    <row r="532">
      <c r="A532" s="534"/>
      <c r="B532" s="535"/>
      <c r="C532" s="534"/>
      <c r="D532" s="536"/>
      <c r="E532" s="534"/>
      <c r="F532" s="530"/>
      <c r="G532" s="530"/>
      <c r="H532" s="530"/>
      <c r="I532" s="530"/>
      <c r="J532" s="530"/>
      <c r="K532" s="530"/>
      <c r="L532" s="530"/>
      <c r="M532" s="530"/>
      <c r="N532" s="530"/>
      <c r="O532" s="530"/>
      <c r="P532" s="530"/>
      <c r="Q532" s="530"/>
      <c r="R532" s="530"/>
      <c r="S532" s="530"/>
      <c r="T532" s="530"/>
      <c r="U532" s="530"/>
      <c r="V532" s="530"/>
      <c r="W532" s="530"/>
      <c r="X532" s="530"/>
      <c r="Y532" s="530"/>
      <c r="Z532" s="530"/>
    </row>
    <row r="533">
      <c r="A533" s="534"/>
      <c r="B533" s="535"/>
      <c r="C533" s="534"/>
      <c r="D533" s="536"/>
      <c r="E533" s="534"/>
      <c r="F533" s="530"/>
      <c r="G533" s="530"/>
      <c r="H533" s="530"/>
      <c r="I533" s="530"/>
      <c r="J533" s="530"/>
      <c r="K533" s="530"/>
      <c r="L533" s="530"/>
      <c r="M533" s="530"/>
      <c r="N533" s="530"/>
      <c r="O533" s="530"/>
      <c r="P533" s="530"/>
      <c r="Q533" s="530"/>
      <c r="R533" s="530"/>
      <c r="S533" s="530"/>
      <c r="T533" s="530"/>
      <c r="U533" s="530"/>
      <c r="V533" s="530"/>
      <c r="W533" s="530"/>
      <c r="X533" s="530"/>
      <c r="Y533" s="530"/>
      <c r="Z533" s="530"/>
    </row>
    <row r="534">
      <c r="A534" s="534"/>
      <c r="B534" s="535"/>
      <c r="C534" s="534"/>
      <c r="D534" s="536"/>
      <c r="E534" s="534"/>
      <c r="F534" s="530"/>
      <c r="G534" s="530"/>
      <c r="H534" s="530"/>
      <c r="I534" s="530"/>
      <c r="J534" s="530"/>
      <c r="K534" s="530"/>
      <c r="L534" s="530"/>
      <c r="M534" s="530"/>
      <c r="N534" s="530"/>
      <c r="O534" s="530"/>
      <c r="P534" s="530"/>
      <c r="Q534" s="530"/>
      <c r="R534" s="530"/>
      <c r="S534" s="530"/>
      <c r="T534" s="530"/>
      <c r="U534" s="530"/>
      <c r="V534" s="530"/>
      <c r="W534" s="530"/>
      <c r="X534" s="530"/>
      <c r="Y534" s="530"/>
      <c r="Z534" s="530"/>
    </row>
    <row r="535">
      <c r="A535" s="534"/>
      <c r="B535" s="535"/>
      <c r="C535" s="534"/>
      <c r="D535" s="536"/>
      <c r="E535" s="534"/>
      <c r="F535" s="530"/>
      <c r="G535" s="530"/>
      <c r="H535" s="530"/>
      <c r="I535" s="530"/>
      <c r="J535" s="530"/>
      <c r="K535" s="530"/>
      <c r="L535" s="530"/>
      <c r="M535" s="530"/>
      <c r="N535" s="530"/>
      <c r="O535" s="530"/>
      <c r="P535" s="530"/>
      <c r="Q535" s="530"/>
      <c r="R535" s="530"/>
      <c r="S535" s="530"/>
      <c r="T535" s="530"/>
      <c r="U535" s="530"/>
      <c r="V535" s="530"/>
      <c r="W535" s="530"/>
      <c r="X535" s="530"/>
      <c r="Y535" s="530"/>
      <c r="Z535" s="530"/>
    </row>
    <row r="536">
      <c r="A536" s="534"/>
      <c r="B536" s="535"/>
      <c r="C536" s="534"/>
      <c r="D536" s="536"/>
      <c r="E536" s="534"/>
      <c r="F536" s="530"/>
      <c r="G536" s="530"/>
      <c r="H536" s="530"/>
      <c r="I536" s="530"/>
      <c r="J536" s="530"/>
      <c r="K536" s="530"/>
      <c r="L536" s="530"/>
      <c r="M536" s="530"/>
      <c r="N536" s="530"/>
      <c r="O536" s="530"/>
      <c r="P536" s="530"/>
      <c r="Q536" s="530"/>
      <c r="R536" s="530"/>
      <c r="S536" s="530"/>
      <c r="T536" s="530"/>
      <c r="U536" s="530"/>
      <c r="V536" s="530"/>
      <c r="W536" s="530"/>
      <c r="X536" s="530"/>
      <c r="Y536" s="530"/>
      <c r="Z536" s="530"/>
    </row>
    <row r="537">
      <c r="A537" s="534"/>
      <c r="B537" s="535"/>
      <c r="C537" s="534"/>
      <c r="D537" s="536"/>
      <c r="E537" s="534"/>
      <c r="F537" s="530"/>
      <c r="G537" s="530"/>
      <c r="H537" s="530"/>
      <c r="I537" s="530"/>
      <c r="J537" s="530"/>
      <c r="K537" s="530"/>
      <c r="L537" s="530"/>
      <c r="M537" s="530"/>
      <c r="N537" s="530"/>
      <c r="O537" s="530"/>
      <c r="P537" s="530"/>
      <c r="Q537" s="530"/>
      <c r="R537" s="530"/>
      <c r="S537" s="530"/>
      <c r="T537" s="530"/>
      <c r="U537" s="530"/>
      <c r="V537" s="530"/>
      <c r="W537" s="530"/>
      <c r="X537" s="530"/>
      <c r="Y537" s="530"/>
      <c r="Z537" s="530"/>
    </row>
    <row r="538">
      <c r="A538" s="534"/>
      <c r="B538" s="535"/>
      <c r="C538" s="534"/>
      <c r="D538" s="536"/>
      <c r="E538" s="534"/>
      <c r="F538" s="530"/>
      <c r="G538" s="530"/>
      <c r="H538" s="530"/>
      <c r="I538" s="530"/>
      <c r="J538" s="530"/>
      <c r="K538" s="530"/>
      <c r="L538" s="530"/>
      <c r="M538" s="530"/>
      <c r="N538" s="530"/>
      <c r="O538" s="530"/>
      <c r="P538" s="530"/>
      <c r="Q538" s="530"/>
      <c r="R538" s="530"/>
      <c r="S538" s="530"/>
      <c r="T538" s="530"/>
      <c r="U538" s="530"/>
      <c r="V538" s="530"/>
      <c r="W538" s="530"/>
      <c r="X538" s="530"/>
      <c r="Y538" s="530"/>
      <c r="Z538" s="530"/>
    </row>
    <row r="539">
      <c r="A539" s="534"/>
      <c r="B539" s="535"/>
      <c r="C539" s="534"/>
      <c r="D539" s="536"/>
      <c r="E539" s="534"/>
      <c r="F539" s="530"/>
      <c r="G539" s="530"/>
      <c r="H539" s="530"/>
      <c r="I539" s="530"/>
      <c r="J539" s="530"/>
      <c r="K539" s="530"/>
      <c r="L539" s="530"/>
      <c r="M539" s="530"/>
      <c r="N539" s="530"/>
      <c r="O539" s="530"/>
      <c r="P539" s="530"/>
      <c r="Q539" s="530"/>
      <c r="R539" s="530"/>
      <c r="S539" s="530"/>
      <c r="T539" s="530"/>
      <c r="U539" s="530"/>
      <c r="V539" s="530"/>
      <c r="W539" s="530"/>
      <c r="X539" s="530"/>
      <c r="Y539" s="530"/>
      <c r="Z539" s="530"/>
    </row>
    <row r="540">
      <c r="A540" s="534"/>
      <c r="B540" s="535"/>
      <c r="C540" s="534"/>
      <c r="D540" s="536"/>
      <c r="E540" s="534"/>
      <c r="F540" s="530"/>
      <c r="G540" s="530"/>
      <c r="H540" s="530"/>
      <c r="I540" s="530"/>
      <c r="J540" s="530"/>
      <c r="K540" s="530"/>
      <c r="L540" s="530"/>
      <c r="M540" s="530"/>
      <c r="N540" s="530"/>
      <c r="O540" s="530"/>
      <c r="P540" s="530"/>
      <c r="Q540" s="530"/>
      <c r="R540" s="530"/>
      <c r="S540" s="530"/>
      <c r="T540" s="530"/>
      <c r="U540" s="530"/>
      <c r="V540" s="530"/>
      <c r="W540" s="530"/>
      <c r="X540" s="530"/>
      <c r="Y540" s="530"/>
      <c r="Z540" s="530"/>
    </row>
    <row r="541">
      <c r="A541" s="534"/>
      <c r="B541" s="535"/>
      <c r="C541" s="534"/>
      <c r="D541" s="536"/>
      <c r="E541" s="534"/>
      <c r="F541" s="530"/>
      <c r="G541" s="530"/>
      <c r="H541" s="53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</row>
    <row r="542">
      <c r="A542" s="534"/>
      <c r="B542" s="535"/>
      <c r="C542" s="534"/>
      <c r="D542" s="536"/>
      <c r="E542" s="534"/>
      <c r="F542" s="530"/>
      <c r="G542" s="530"/>
      <c r="H542" s="530"/>
      <c r="I542" s="530"/>
      <c r="J542" s="530"/>
      <c r="K542" s="530"/>
      <c r="L542" s="530"/>
      <c r="M542" s="530"/>
      <c r="N542" s="530"/>
      <c r="O542" s="530"/>
      <c r="P542" s="530"/>
      <c r="Q542" s="530"/>
      <c r="R542" s="530"/>
      <c r="S542" s="530"/>
      <c r="T542" s="530"/>
      <c r="U542" s="530"/>
      <c r="V542" s="530"/>
      <c r="W542" s="530"/>
      <c r="X542" s="530"/>
      <c r="Y542" s="530"/>
      <c r="Z542" s="530"/>
    </row>
    <row r="543">
      <c r="A543" s="534"/>
      <c r="B543" s="535"/>
      <c r="C543" s="534"/>
      <c r="D543" s="536"/>
      <c r="E543" s="534"/>
      <c r="F543" s="530"/>
      <c r="G543" s="530"/>
      <c r="H543" s="530"/>
      <c r="I543" s="530"/>
      <c r="J543" s="530"/>
      <c r="K543" s="530"/>
      <c r="L543" s="530"/>
      <c r="M543" s="530"/>
      <c r="N543" s="530"/>
      <c r="O543" s="530"/>
      <c r="P543" s="530"/>
      <c r="Q543" s="530"/>
      <c r="R543" s="530"/>
      <c r="S543" s="530"/>
      <c r="T543" s="530"/>
      <c r="U543" s="530"/>
      <c r="V543" s="530"/>
      <c r="W543" s="530"/>
      <c r="X543" s="530"/>
      <c r="Y543" s="530"/>
      <c r="Z543" s="530"/>
    </row>
    <row r="544">
      <c r="A544" s="534"/>
      <c r="B544" s="535"/>
      <c r="C544" s="534"/>
      <c r="D544" s="536"/>
      <c r="E544" s="534"/>
      <c r="F544" s="530"/>
      <c r="G544" s="530"/>
      <c r="H544" s="530"/>
      <c r="I544" s="530"/>
      <c r="J544" s="530"/>
      <c r="K544" s="530"/>
      <c r="L544" s="530"/>
      <c r="M544" s="530"/>
      <c r="N544" s="530"/>
      <c r="O544" s="530"/>
      <c r="P544" s="530"/>
      <c r="Q544" s="530"/>
      <c r="R544" s="530"/>
      <c r="S544" s="530"/>
      <c r="T544" s="530"/>
      <c r="U544" s="530"/>
      <c r="V544" s="530"/>
      <c r="W544" s="530"/>
      <c r="X544" s="530"/>
      <c r="Y544" s="530"/>
      <c r="Z544" s="530"/>
    </row>
    <row r="545">
      <c r="A545" s="534"/>
      <c r="B545" s="535"/>
      <c r="C545" s="534"/>
      <c r="D545" s="536"/>
      <c r="E545" s="534"/>
      <c r="F545" s="530"/>
      <c r="G545" s="530"/>
      <c r="H545" s="530"/>
      <c r="I545" s="530"/>
      <c r="J545" s="530"/>
      <c r="K545" s="530"/>
      <c r="L545" s="530"/>
      <c r="M545" s="530"/>
      <c r="N545" s="530"/>
      <c r="O545" s="530"/>
      <c r="P545" s="530"/>
      <c r="Q545" s="530"/>
      <c r="R545" s="530"/>
      <c r="S545" s="530"/>
      <c r="T545" s="530"/>
      <c r="U545" s="530"/>
      <c r="V545" s="530"/>
      <c r="W545" s="530"/>
      <c r="X545" s="530"/>
      <c r="Y545" s="530"/>
      <c r="Z545" s="530"/>
    </row>
    <row r="546">
      <c r="A546" s="534"/>
      <c r="B546" s="535"/>
      <c r="C546" s="534"/>
      <c r="D546" s="536"/>
      <c r="E546" s="534"/>
      <c r="F546" s="530"/>
      <c r="G546" s="530"/>
      <c r="H546" s="530"/>
      <c r="I546" s="530"/>
      <c r="J546" s="530"/>
      <c r="K546" s="530"/>
      <c r="L546" s="530"/>
      <c r="M546" s="530"/>
      <c r="N546" s="530"/>
      <c r="O546" s="530"/>
      <c r="P546" s="530"/>
      <c r="Q546" s="530"/>
      <c r="R546" s="530"/>
      <c r="S546" s="530"/>
      <c r="T546" s="530"/>
      <c r="U546" s="530"/>
      <c r="V546" s="530"/>
      <c r="W546" s="530"/>
      <c r="X546" s="530"/>
      <c r="Y546" s="530"/>
      <c r="Z546" s="530"/>
    </row>
    <row r="547">
      <c r="A547" s="534"/>
      <c r="B547" s="535"/>
      <c r="C547" s="534"/>
      <c r="D547" s="536"/>
      <c r="E547" s="534"/>
      <c r="F547" s="530"/>
      <c r="G547" s="530"/>
      <c r="H547" s="530"/>
      <c r="I547" s="530"/>
      <c r="J547" s="530"/>
      <c r="K547" s="530"/>
      <c r="L547" s="530"/>
      <c r="M547" s="530"/>
      <c r="N547" s="530"/>
      <c r="O547" s="530"/>
      <c r="P547" s="530"/>
      <c r="Q547" s="530"/>
      <c r="R547" s="530"/>
      <c r="S547" s="530"/>
      <c r="T547" s="530"/>
      <c r="U547" s="530"/>
      <c r="V547" s="530"/>
      <c r="W547" s="530"/>
      <c r="X547" s="530"/>
      <c r="Y547" s="530"/>
      <c r="Z547" s="530"/>
    </row>
    <row r="548">
      <c r="A548" s="534"/>
      <c r="B548" s="535"/>
      <c r="C548" s="534"/>
      <c r="D548" s="536"/>
      <c r="E548" s="534"/>
      <c r="F548" s="530"/>
      <c r="G548" s="530"/>
      <c r="H548" s="530"/>
      <c r="I548" s="530"/>
      <c r="J548" s="530"/>
      <c r="K548" s="530"/>
      <c r="L548" s="530"/>
      <c r="M548" s="530"/>
      <c r="N548" s="530"/>
      <c r="O548" s="530"/>
      <c r="P548" s="530"/>
      <c r="Q548" s="530"/>
      <c r="R548" s="530"/>
      <c r="S548" s="530"/>
      <c r="T548" s="530"/>
      <c r="U548" s="530"/>
      <c r="V548" s="530"/>
      <c r="W548" s="530"/>
      <c r="X548" s="530"/>
      <c r="Y548" s="530"/>
      <c r="Z548" s="530"/>
    </row>
    <row r="549">
      <c r="A549" s="534"/>
      <c r="B549" s="535"/>
      <c r="C549" s="534"/>
      <c r="D549" s="536"/>
      <c r="E549" s="534"/>
      <c r="F549" s="530"/>
      <c r="G549" s="530"/>
      <c r="H549" s="530"/>
      <c r="I549" s="530"/>
      <c r="J549" s="530"/>
      <c r="K549" s="530"/>
      <c r="L549" s="530"/>
      <c r="M549" s="530"/>
      <c r="N549" s="530"/>
      <c r="O549" s="530"/>
      <c r="P549" s="530"/>
      <c r="Q549" s="530"/>
      <c r="R549" s="530"/>
      <c r="S549" s="530"/>
      <c r="T549" s="530"/>
      <c r="U549" s="530"/>
      <c r="V549" s="530"/>
      <c r="W549" s="530"/>
      <c r="X549" s="530"/>
      <c r="Y549" s="530"/>
      <c r="Z549" s="530"/>
    </row>
    <row r="550">
      <c r="A550" s="534"/>
      <c r="B550" s="535"/>
      <c r="C550" s="534"/>
      <c r="D550" s="536"/>
      <c r="E550" s="534"/>
      <c r="F550" s="530"/>
      <c r="G550" s="530"/>
      <c r="H550" s="530"/>
      <c r="I550" s="530"/>
      <c r="J550" s="530"/>
      <c r="K550" s="530"/>
      <c r="L550" s="530"/>
      <c r="M550" s="530"/>
      <c r="N550" s="530"/>
      <c r="O550" s="530"/>
      <c r="P550" s="530"/>
      <c r="Q550" s="530"/>
      <c r="R550" s="530"/>
      <c r="S550" s="530"/>
      <c r="T550" s="530"/>
      <c r="U550" s="530"/>
      <c r="V550" s="530"/>
      <c r="W550" s="530"/>
      <c r="X550" s="530"/>
      <c r="Y550" s="530"/>
      <c r="Z550" s="530"/>
    </row>
    <row r="551">
      <c r="A551" s="534"/>
      <c r="B551" s="535"/>
      <c r="C551" s="534"/>
      <c r="D551" s="536"/>
      <c r="E551" s="534"/>
      <c r="F551" s="530"/>
      <c r="G551" s="530"/>
      <c r="H551" s="530"/>
      <c r="I551" s="530"/>
      <c r="J551" s="530"/>
      <c r="K551" s="530"/>
      <c r="L551" s="530"/>
      <c r="M551" s="530"/>
      <c r="N551" s="530"/>
      <c r="O551" s="530"/>
      <c r="P551" s="530"/>
      <c r="Q551" s="530"/>
      <c r="R551" s="530"/>
      <c r="S551" s="530"/>
      <c r="T551" s="530"/>
      <c r="U551" s="530"/>
      <c r="V551" s="530"/>
      <c r="W551" s="530"/>
      <c r="X551" s="530"/>
      <c r="Y551" s="530"/>
      <c r="Z551" s="530"/>
    </row>
    <row r="552">
      <c r="A552" s="534"/>
      <c r="B552" s="535"/>
      <c r="C552" s="534"/>
      <c r="D552" s="536"/>
      <c r="E552" s="534"/>
      <c r="F552" s="530"/>
      <c r="G552" s="530"/>
      <c r="H552" s="530"/>
      <c r="I552" s="530"/>
      <c r="J552" s="530"/>
      <c r="K552" s="530"/>
      <c r="L552" s="530"/>
      <c r="M552" s="530"/>
      <c r="N552" s="530"/>
      <c r="O552" s="530"/>
      <c r="P552" s="530"/>
      <c r="Q552" s="530"/>
      <c r="R552" s="530"/>
      <c r="S552" s="530"/>
      <c r="T552" s="530"/>
      <c r="U552" s="530"/>
      <c r="V552" s="530"/>
      <c r="W552" s="530"/>
      <c r="X552" s="530"/>
      <c r="Y552" s="530"/>
      <c r="Z552" s="530"/>
    </row>
    <row r="553">
      <c r="A553" s="534"/>
      <c r="B553" s="535"/>
      <c r="C553" s="534"/>
      <c r="D553" s="536"/>
      <c r="E553" s="534"/>
      <c r="F553" s="530"/>
      <c r="G553" s="530"/>
      <c r="H553" s="530"/>
      <c r="I553" s="530"/>
      <c r="J553" s="530"/>
      <c r="K553" s="530"/>
      <c r="L553" s="530"/>
      <c r="M553" s="530"/>
      <c r="N553" s="530"/>
      <c r="O553" s="530"/>
      <c r="P553" s="530"/>
      <c r="Q553" s="530"/>
      <c r="R553" s="530"/>
      <c r="S553" s="530"/>
      <c r="T553" s="530"/>
      <c r="U553" s="530"/>
      <c r="V553" s="530"/>
      <c r="W553" s="530"/>
      <c r="X553" s="530"/>
      <c r="Y553" s="530"/>
      <c r="Z553" s="530"/>
    </row>
    <row r="554">
      <c r="A554" s="534"/>
      <c r="B554" s="535"/>
      <c r="C554" s="534"/>
      <c r="D554" s="536"/>
      <c r="E554" s="534"/>
      <c r="F554" s="530"/>
      <c r="G554" s="530"/>
      <c r="H554" s="530"/>
      <c r="I554" s="530"/>
      <c r="J554" s="530"/>
      <c r="K554" s="530"/>
      <c r="L554" s="530"/>
      <c r="M554" s="530"/>
      <c r="N554" s="530"/>
      <c r="O554" s="530"/>
      <c r="P554" s="530"/>
      <c r="Q554" s="530"/>
      <c r="R554" s="530"/>
      <c r="S554" s="530"/>
      <c r="T554" s="530"/>
      <c r="U554" s="530"/>
      <c r="V554" s="530"/>
      <c r="W554" s="530"/>
      <c r="X554" s="530"/>
      <c r="Y554" s="530"/>
      <c r="Z554" s="530"/>
    </row>
    <row r="555">
      <c r="A555" s="534"/>
      <c r="B555" s="535"/>
      <c r="C555" s="534"/>
      <c r="D555" s="536"/>
      <c r="E555" s="534"/>
      <c r="F555" s="530"/>
      <c r="G555" s="530"/>
      <c r="H555" s="530"/>
      <c r="I555" s="530"/>
      <c r="J555" s="530"/>
      <c r="K555" s="530"/>
      <c r="L555" s="530"/>
      <c r="M555" s="530"/>
      <c r="N555" s="530"/>
      <c r="O555" s="530"/>
      <c r="P555" s="530"/>
      <c r="Q555" s="530"/>
      <c r="R555" s="530"/>
      <c r="S555" s="530"/>
      <c r="T555" s="530"/>
      <c r="U555" s="530"/>
      <c r="V555" s="530"/>
      <c r="W555" s="530"/>
      <c r="X555" s="530"/>
      <c r="Y555" s="530"/>
      <c r="Z555" s="530"/>
    </row>
    <row r="556">
      <c r="A556" s="534"/>
      <c r="B556" s="535"/>
      <c r="C556" s="534"/>
      <c r="D556" s="536"/>
      <c r="E556" s="534"/>
      <c r="F556" s="530"/>
      <c r="G556" s="530"/>
      <c r="H556" s="530"/>
      <c r="I556" s="530"/>
      <c r="J556" s="530"/>
      <c r="K556" s="530"/>
      <c r="L556" s="530"/>
      <c r="M556" s="530"/>
      <c r="N556" s="530"/>
      <c r="O556" s="530"/>
      <c r="P556" s="530"/>
      <c r="Q556" s="530"/>
      <c r="R556" s="530"/>
      <c r="S556" s="530"/>
      <c r="T556" s="530"/>
      <c r="U556" s="530"/>
      <c r="V556" s="530"/>
      <c r="W556" s="530"/>
      <c r="X556" s="530"/>
      <c r="Y556" s="530"/>
      <c r="Z556" s="530"/>
    </row>
    <row r="557">
      <c r="A557" s="534"/>
      <c r="B557" s="535"/>
      <c r="C557" s="534"/>
      <c r="D557" s="536"/>
      <c r="E557" s="534"/>
      <c r="F557" s="530"/>
      <c r="G557" s="530"/>
      <c r="H557" s="530"/>
      <c r="I557" s="530"/>
      <c r="J557" s="530"/>
      <c r="K557" s="530"/>
      <c r="L557" s="530"/>
      <c r="M557" s="530"/>
      <c r="N557" s="530"/>
      <c r="O557" s="530"/>
      <c r="P557" s="530"/>
      <c r="Q557" s="530"/>
      <c r="R557" s="530"/>
      <c r="S557" s="530"/>
      <c r="T557" s="530"/>
      <c r="U557" s="530"/>
      <c r="V557" s="530"/>
      <c r="W557" s="530"/>
      <c r="X557" s="530"/>
      <c r="Y557" s="530"/>
      <c r="Z557" s="530"/>
    </row>
    <row r="558">
      <c r="A558" s="534"/>
      <c r="B558" s="535"/>
      <c r="C558" s="534"/>
      <c r="D558" s="536"/>
      <c r="E558" s="534"/>
      <c r="F558" s="530"/>
      <c r="G558" s="530"/>
      <c r="H558" s="530"/>
      <c r="I558" s="530"/>
      <c r="J558" s="530"/>
      <c r="K558" s="530"/>
      <c r="L558" s="530"/>
      <c r="M558" s="530"/>
      <c r="N558" s="530"/>
      <c r="O558" s="530"/>
      <c r="P558" s="530"/>
      <c r="Q558" s="530"/>
      <c r="R558" s="530"/>
      <c r="S558" s="530"/>
      <c r="T558" s="530"/>
      <c r="U558" s="530"/>
      <c r="V558" s="530"/>
      <c r="W558" s="530"/>
      <c r="X558" s="530"/>
      <c r="Y558" s="530"/>
      <c r="Z558" s="530"/>
    </row>
    <row r="559">
      <c r="A559" s="534"/>
      <c r="B559" s="535"/>
      <c r="C559" s="534"/>
      <c r="D559" s="536"/>
      <c r="E559" s="534"/>
      <c r="F559" s="530"/>
      <c r="G559" s="530"/>
      <c r="H559" s="530"/>
      <c r="I559" s="530"/>
      <c r="J559" s="530"/>
      <c r="K559" s="530"/>
      <c r="L559" s="530"/>
      <c r="M559" s="530"/>
      <c r="N559" s="530"/>
      <c r="O559" s="530"/>
      <c r="P559" s="530"/>
      <c r="Q559" s="530"/>
      <c r="R559" s="530"/>
      <c r="S559" s="530"/>
      <c r="T559" s="530"/>
      <c r="U559" s="530"/>
      <c r="V559" s="530"/>
      <c r="W559" s="530"/>
      <c r="X559" s="530"/>
      <c r="Y559" s="530"/>
      <c r="Z559" s="530"/>
    </row>
    <row r="560">
      <c r="A560" s="534"/>
      <c r="B560" s="535"/>
      <c r="C560" s="534"/>
      <c r="D560" s="536"/>
      <c r="E560" s="534"/>
      <c r="F560" s="530"/>
      <c r="G560" s="530"/>
      <c r="H560" s="530"/>
      <c r="I560" s="530"/>
      <c r="J560" s="530"/>
      <c r="K560" s="530"/>
      <c r="L560" s="530"/>
      <c r="M560" s="530"/>
      <c r="N560" s="530"/>
      <c r="O560" s="530"/>
      <c r="P560" s="530"/>
      <c r="Q560" s="530"/>
      <c r="R560" s="530"/>
      <c r="S560" s="530"/>
      <c r="T560" s="530"/>
      <c r="U560" s="530"/>
      <c r="V560" s="530"/>
      <c r="W560" s="530"/>
      <c r="X560" s="530"/>
      <c r="Y560" s="530"/>
      <c r="Z560" s="530"/>
    </row>
    <row r="561">
      <c r="A561" s="534"/>
      <c r="B561" s="535"/>
      <c r="C561" s="534"/>
      <c r="D561" s="536"/>
      <c r="E561" s="534"/>
      <c r="F561" s="530"/>
      <c r="G561" s="530"/>
      <c r="H561" s="530"/>
      <c r="I561" s="530"/>
      <c r="J561" s="530"/>
      <c r="K561" s="530"/>
      <c r="L561" s="530"/>
      <c r="M561" s="530"/>
      <c r="N561" s="530"/>
      <c r="O561" s="530"/>
      <c r="P561" s="530"/>
      <c r="Q561" s="530"/>
      <c r="R561" s="530"/>
      <c r="S561" s="530"/>
      <c r="T561" s="530"/>
      <c r="U561" s="530"/>
      <c r="V561" s="530"/>
      <c r="W561" s="530"/>
      <c r="X561" s="530"/>
      <c r="Y561" s="530"/>
      <c r="Z561" s="530"/>
    </row>
    <row r="562">
      <c r="A562" s="534"/>
      <c r="B562" s="535"/>
      <c r="C562" s="534"/>
      <c r="D562" s="536"/>
      <c r="E562" s="534"/>
      <c r="F562" s="530"/>
      <c r="G562" s="530"/>
      <c r="H562" s="530"/>
      <c r="I562" s="530"/>
      <c r="J562" s="530"/>
      <c r="K562" s="530"/>
      <c r="L562" s="530"/>
      <c r="M562" s="530"/>
      <c r="N562" s="530"/>
      <c r="O562" s="530"/>
      <c r="P562" s="530"/>
      <c r="Q562" s="530"/>
      <c r="R562" s="530"/>
      <c r="S562" s="530"/>
      <c r="T562" s="530"/>
      <c r="U562" s="530"/>
      <c r="V562" s="530"/>
      <c r="W562" s="530"/>
      <c r="X562" s="530"/>
      <c r="Y562" s="530"/>
      <c r="Z562" s="530"/>
    </row>
    <row r="563">
      <c r="A563" s="534"/>
      <c r="B563" s="535"/>
      <c r="C563" s="534"/>
      <c r="D563" s="536"/>
      <c r="E563" s="534"/>
      <c r="F563" s="530"/>
      <c r="G563" s="530"/>
      <c r="H563" s="530"/>
      <c r="I563" s="530"/>
      <c r="J563" s="530"/>
      <c r="K563" s="530"/>
      <c r="L563" s="530"/>
      <c r="M563" s="530"/>
      <c r="N563" s="530"/>
      <c r="O563" s="530"/>
      <c r="P563" s="530"/>
      <c r="Q563" s="530"/>
      <c r="R563" s="530"/>
      <c r="S563" s="530"/>
      <c r="T563" s="530"/>
      <c r="U563" s="530"/>
      <c r="V563" s="530"/>
      <c r="W563" s="530"/>
      <c r="X563" s="530"/>
      <c r="Y563" s="530"/>
      <c r="Z563" s="530"/>
    </row>
    <row r="564">
      <c r="A564" s="534"/>
      <c r="B564" s="535"/>
      <c r="C564" s="534"/>
      <c r="D564" s="536"/>
      <c r="E564" s="534"/>
      <c r="F564" s="530"/>
      <c r="G564" s="530"/>
      <c r="H564" s="530"/>
      <c r="I564" s="530"/>
      <c r="J564" s="530"/>
      <c r="K564" s="530"/>
      <c r="L564" s="530"/>
      <c r="M564" s="530"/>
      <c r="N564" s="530"/>
      <c r="O564" s="530"/>
      <c r="P564" s="530"/>
      <c r="Q564" s="530"/>
      <c r="R564" s="530"/>
      <c r="S564" s="530"/>
      <c r="T564" s="530"/>
      <c r="U564" s="530"/>
      <c r="V564" s="530"/>
      <c r="W564" s="530"/>
      <c r="X564" s="530"/>
      <c r="Y564" s="530"/>
      <c r="Z564" s="530"/>
    </row>
    <row r="565">
      <c r="A565" s="534"/>
      <c r="B565" s="535"/>
      <c r="C565" s="534"/>
      <c r="D565" s="536"/>
      <c r="E565" s="534"/>
      <c r="F565" s="530"/>
      <c r="G565" s="530"/>
      <c r="H565" s="530"/>
      <c r="I565" s="530"/>
      <c r="J565" s="530"/>
      <c r="K565" s="530"/>
      <c r="L565" s="530"/>
      <c r="M565" s="530"/>
      <c r="N565" s="530"/>
      <c r="O565" s="530"/>
      <c r="P565" s="530"/>
      <c r="Q565" s="530"/>
      <c r="R565" s="530"/>
      <c r="S565" s="530"/>
      <c r="T565" s="530"/>
      <c r="U565" s="530"/>
      <c r="V565" s="530"/>
      <c r="W565" s="530"/>
      <c r="X565" s="530"/>
      <c r="Y565" s="530"/>
      <c r="Z565" s="530"/>
    </row>
    <row r="566">
      <c r="A566" s="534"/>
      <c r="B566" s="535"/>
      <c r="C566" s="534"/>
      <c r="D566" s="536"/>
      <c r="E566" s="534"/>
      <c r="F566" s="530"/>
      <c r="G566" s="530"/>
      <c r="H566" s="530"/>
      <c r="I566" s="530"/>
      <c r="J566" s="530"/>
      <c r="K566" s="530"/>
      <c r="L566" s="530"/>
      <c r="M566" s="530"/>
      <c r="N566" s="530"/>
      <c r="O566" s="530"/>
      <c r="P566" s="530"/>
      <c r="Q566" s="530"/>
      <c r="R566" s="530"/>
      <c r="S566" s="530"/>
      <c r="T566" s="530"/>
      <c r="U566" s="530"/>
      <c r="V566" s="530"/>
      <c r="W566" s="530"/>
      <c r="X566" s="530"/>
      <c r="Y566" s="530"/>
      <c r="Z566" s="530"/>
    </row>
    <row r="567">
      <c r="A567" s="534"/>
      <c r="B567" s="535"/>
      <c r="C567" s="534"/>
      <c r="D567" s="536"/>
      <c r="E567" s="534"/>
      <c r="F567" s="530"/>
      <c r="G567" s="530"/>
      <c r="H567" s="530"/>
      <c r="I567" s="530"/>
      <c r="J567" s="530"/>
      <c r="K567" s="530"/>
      <c r="L567" s="530"/>
      <c r="M567" s="530"/>
      <c r="N567" s="530"/>
      <c r="O567" s="530"/>
      <c r="P567" s="530"/>
      <c r="Q567" s="530"/>
      <c r="R567" s="530"/>
      <c r="S567" s="530"/>
      <c r="T567" s="530"/>
      <c r="U567" s="530"/>
      <c r="V567" s="530"/>
      <c r="W567" s="530"/>
      <c r="X567" s="530"/>
      <c r="Y567" s="530"/>
      <c r="Z567" s="530"/>
    </row>
    <row r="568">
      <c r="A568" s="534"/>
      <c r="B568" s="535"/>
      <c r="C568" s="534"/>
      <c r="D568" s="536"/>
      <c r="E568" s="534"/>
      <c r="F568" s="530"/>
      <c r="G568" s="530"/>
      <c r="H568" s="530"/>
      <c r="I568" s="530"/>
      <c r="J568" s="530"/>
      <c r="K568" s="530"/>
      <c r="L568" s="530"/>
      <c r="M568" s="530"/>
      <c r="N568" s="530"/>
      <c r="O568" s="530"/>
      <c r="P568" s="530"/>
      <c r="Q568" s="530"/>
      <c r="R568" s="530"/>
      <c r="S568" s="530"/>
      <c r="T568" s="530"/>
      <c r="U568" s="530"/>
      <c r="V568" s="530"/>
      <c r="W568" s="530"/>
      <c r="X568" s="530"/>
      <c r="Y568" s="530"/>
      <c r="Z568" s="530"/>
    </row>
    <row r="569">
      <c r="A569" s="534"/>
      <c r="B569" s="535"/>
      <c r="C569" s="534"/>
      <c r="D569" s="536"/>
      <c r="E569" s="534"/>
      <c r="F569" s="530"/>
      <c r="G569" s="530"/>
      <c r="H569" s="530"/>
      <c r="I569" s="530"/>
      <c r="J569" s="530"/>
      <c r="K569" s="530"/>
      <c r="L569" s="530"/>
      <c r="M569" s="530"/>
      <c r="N569" s="530"/>
      <c r="O569" s="530"/>
      <c r="P569" s="530"/>
      <c r="Q569" s="530"/>
      <c r="R569" s="530"/>
      <c r="S569" s="530"/>
      <c r="T569" s="530"/>
      <c r="U569" s="530"/>
      <c r="V569" s="530"/>
      <c r="W569" s="530"/>
      <c r="X569" s="530"/>
      <c r="Y569" s="530"/>
      <c r="Z569" s="530"/>
    </row>
    <row r="570">
      <c r="A570" s="534"/>
      <c r="B570" s="535"/>
      <c r="C570" s="534"/>
      <c r="D570" s="536"/>
      <c r="E570" s="534"/>
      <c r="F570" s="530"/>
      <c r="G570" s="530"/>
      <c r="H570" s="530"/>
      <c r="I570" s="530"/>
      <c r="J570" s="530"/>
      <c r="K570" s="530"/>
      <c r="L570" s="530"/>
      <c r="M570" s="530"/>
      <c r="N570" s="530"/>
      <c r="O570" s="530"/>
      <c r="P570" s="530"/>
      <c r="Q570" s="530"/>
      <c r="R570" s="530"/>
      <c r="S570" s="530"/>
      <c r="T570" s="530"/>
      <c r="U570" s="530"/>
      <c r="V570" s="530"/>
      <c r="W570" s="530"/>
      <c r="X570" s="530"/>
      <c r="Y570" s="530"/>
      <c r="Z570" s="530"/>
    </row>
    <row r="571">
      <c r="A571" s="534"/>
      <c r="B571" s="535"/>
      <c r="C571" s="534"/>
      <c r="D571" s="536"/>
      <c r="E571" s="534"/>
      <c r="F571" s="530"/>
      <c r="G571" s="530"/>
      <c r="H571" s="530"/>
      <c r="I571" s="530"/>
      <c r="J571" s="530"/>
      <c r="K571" s="530"/>
      <c r="L571" s="530"/>
      <c r="M571" s="530"/>
      <c r="N571" s="530"/>
      <c r="O571" s="530"/>
      <c r="P571" s="530"/>
      <c r="Q571" s="530"/>
      <c r="R571" s="530"/>
      <c r="S571" s="530"/>
      <c r="T571" s="530"/>
      <c r="U571" s="530"/>
      <c r="V571" s="530"/>
      <c r="W571" s="530"/>
      <c r="X571" s="530"/>
      <c r="Y571" s="530"/>
      <c r="Z571" s="530"/>
    </row>
    <row r="572">
      <c r="A572" s="534"/>
      <c r="B572" s="535"/>
      <c r="C572" s="534"/>
      <c r="D572" s="536"/>
      <c r="E572" s="534"/>
      <c r="F572" s="530"/>
      <c r="G572" s="530"/>
      <c r="H572" s="530"/>
      <c r="I572" s="530"/>
      <c r="J572" s="530"/>
      <c r="K572" s="530"/>
      <c r="L572" s="530"/>
      <c r="M572" s="530"/>
      <c r="N572" s="530"/>
      <c r="O572" s="530"/>
      <c r="P572" s="530"/>
      <c r="Q572" s="530"/>
      <c r="R572" s="530"/>
      <c r="S572" s="530"/>
      <c r="T572" s="530"/>
      <c r="U572" s="530"/>
      <c r="V572" s="530"/>
      <c r="W572" s="530"/>
      <c r="X572" s="530"/>
      <c r="Y572" s="530"/>
      <c r="Z572" s="530"/>
    </row>
    <row r="573">
      <c r="A573" s="534"/>
      <c r="B573" s="535"/>
      <c r="C573" s="534"/>
      <c r="D573" s="536"/>
      <c r="E573" s="534"/>
      <c r="F573" s="530"/>
      <c r="G573" s="530"/>
      <c r="H573" s="530"/>
      <c r="I573" s="530"/>
      <c r="J573" s="530"/>
      <c r="K573" s="530"/>
      <c r="L573" s="530"/>
      <c r="M573" s="530"/>
      <c r="N573" s="530"/>
      <c r="O573" s="530"/>
      <c r="P573" s="530"/>
      <c r="Q573" s="530"/>
      <c r="R573" s="530"/>
      <c r="S573" s="530"/>
      <c r="T573" s="530"/>
      <c r="U573" s="530"/>
      <c r="V573" s="530"/>
      <c r="W573" s="530"/>
      <c r="X573" s="530"/>
      <c r="Y573" s="530"/>
      <c r="Z573" s="530"/>
    </row>
    <row r="574">
      <c r="A574" s="534"/>
      <c r="B574" s="535"/>
      <c r="C574" s="534"/>
      <c r="D574" s="536"/>
      <c r="E574" s="534"/>
      <c r="F574" s="530"/>
      <c r="G574" s="530"/>
      <c r="H574" s="530"/>
      <c r="I574" s="530"/>
      <c r="J574" s="530"/>
      <c r="K574" s="530"/>
      <c r="L574" s="530"/>
      <c r="M574" s="530"/>
      <c r="N574" s="530"/>
      <c r="O574" s="530"/>
      <c r="P574" s="530"/>
      <c r="Q574" s="530"/>
      <c r="R574" s="530"/>
      <c r="S574" s="530"/>
      <c r="T574" s="530"/>
      <c r="U574" s="530"/>
      <c r="V574" s="530"/>
      <c r="W574" s="530"/>
      <c r="X574" s="530"/>
      <c r="Y574" s="530"/>
      <c r="Z574" s="530"/>
    </row>
    <row r="575">
      <c r="A575" s="534"/>
      <c r="B575" s="535"/>
      <c r="C575" s="534"/>
      <c r="D575" s="536"/>
      <c r="E575" s="534"/>
      <c r="F575" s="530"/>
      <c r="G575" s="530"/>
      <c r="H575" s="530"/>
      <c r="I575" s="530"/>
      <c r="J575" s="530"/>
      <c r="K575" s="530"/>
      <c r="L575" s="530"/>
      <c r="M575" s="530"/>
      <c r="N575" s="530"/>
      <c r="O575" s="530"/>
      <c r="P575" s="530"/>
      <c r="Q575" s="530"/>
      <c r="R575" s="530"/>
      <c r="S575" s="530"/>
      <c r="T575" s="530"/>
      <c r="U575" s="530"/>
      <c r="V575" s="530"/>
      <c r="W575" s="530"/>
      <c r="X575" s="530"/>
      <c r="Y575" s="530"/>
      <c r="Z575" s="530"/>
    </row>
    <row r="576">
      <c r="A576" s="534"/>
      <c r="B576" s="535"/>
      <c r="C576" s="534"/>
      <c r="D576" s="536"/>
      <c r="E576" s="534"/>
      <c r="F576" s="530"/>
      <c r="G576" s="530"/>
      <c r="H576" s="530"/>
      <c r="I576" s="530"/>
      <c r="J576" s="530"/>
      <c r="K576" s="530"/>
      <c r="L576" s="530"/>
      <c r="M576" s="530"/>
      <c r="N576" s="530"/>
      <c r="O576" s="530"/>
      <c r="P576" s="530"/>
      <c r="Q576" s="530"/>
      <c r="R576" s="530"/>
      <c r="S576" s="530"/>
      <c r="T576" s="530"/>
      <c r="U576" s="530"/>
      <c r="V576" s="530"/>
      <c r="W576" s="530"/>
      <c r="X576" s="530"/>
      <c r="Y576" s="530"/>
      <c r="Z576" s="530"/>
    </row>
    <row r="577">
      <c r="A577" s="534"/>
      <c r="B577" s="535"/>
      <c r="C577" s="534"/>
      <c r="D577" s="536"/>
      <c r="E577" s="534"/>
      <c r="F577" s="530"/>
      <c r="G577" s="530"/>
      <c r="H577" s="530"/>
      <c r="I577" s="530"/>
      <c r="J577" s="530"/>
      <c r="K577" s="530"/>
      <c r="L577" s="530"/>
      <c r="M577" s="530"/>
      <c r="N577" s="530"/>
      <c r="O577" s="530"/>
      <c r="P577" s="530"/>
      <c r="Q577" s="530"/>
      <c r="R577" s="530"/>
      <c r="S577" s="530"/>
      <c r="T577" s="530"/>
      <c r="U577" s="530"/>
      <c r="V577" s="530"/>
      <c r="W577" s="530"/>
      <c r="X577" s="530"/>
      <c r="Y577" s="530"/>
      <c r="Z577" s="530"/>
    </row>
    <row r="578">
      <c r="A578" s="534"/>
      <c r="B578" s="535"/>
      <c r="C578" s="534"/>
      <c r="D578" s="536"/>
      <c r="E578" s="534"/>
      <c r="F578" s="530"/>
      <c r="G578" s="530"/>
      <c r="H578" s="530"/>
      <c r="I578" s="530"/>
      <c r="J578" s="530"/>
      <c r="K578" s="530"/>
      <c r="L578" s="530"/>
      <c r="M578" s="530"/>
      <c r="N578" s="530"/>
      <c r="O578" s="530"/>
      <c r="P578" s="530"/>
      <c r="Q578" s="530"/>
      <c r="R578" s="530"/>
      <c r="S578" s="530"/>
      <c r="T578" s="530"/>
      <c r="U578" s="530"/>
      <c r="V578" s="530"/>
      <c r="W578" s="530"/>
      <c r="X578" s="530"/>
      <c r="Y578" s="530"/>
      <c r="Z578" s="530"/>
    </row>
    <row r="579">
      <c r="A579" s="534"/>
      <c r="B579" s="535"/>
      <c r="C579" s="534"/>
      <c r="D579" s="536"/>
      <c r="E579" s="534"/>
      <c r="F579" s="530"/>
      <c r="G579" s="530"/>
      <c r="H579" s="530"/>
      <c r="I579" s="530"/>
      <c r="J579" s="530"/>
      <c r="K579" s="530"/>
      <c r="L579" s="530"/>
      <c r="M579" s="530"/>
      <c r="N579" s="530"/>
      <c r="O579" s="530"/>
      <c r="P579" s="530"/>
      <c r="Q579" s="530"/>
      <c r="R579" s="530"/>
      <c r="S579" s="530"/>
      <c r="T579" s="530"/>
      <c r="U579" s="530"/>
      <c r="V579" s="530"/>
      <c r="W579" s="530"/>
      <c r="X579" s="530"/>
      <c r="Y579" s="530"/>
      <c r="Z579" s="530"/>
    </row>
    <row r="580">
      <c r="A580" s="534"/>
      <c r="B580" s="535"/>
      <c r="C580" s="534"/>
      <c r="D580" s="536"/>
      <c r="E580" s="534"/>
      <c r="F580" s="530"/>
      <c r="G580" s="530"/>
      <c r="H580" s="530"/>
      <c r="I580" s="530"/>
      <c r="J580" s="530"/>
      <c r="K580" s="530"/>
      <c r="L580" s="530"/>
      <c r="M580" s="530"/>
      <c r="N580" s="530"/>
      <c r="O580" s="530"/>
      <c r="P580" s="530"/>
      <c r="Q580" s="530"/>
      <c r="R580" s="530"/>
      <c r="S580" s="530"/>
      <c r="T580" s="530"/>
      <c r="U580" s="530"/>
      <c r="V580" s="530"/>
      <c r="W580" s="530"/>
      <c r="X580" s="530"/>
      <c r="Y580" s="530"/>
      <c r="Z580" s="530"/>
    </row>
    <row r="581">
      <c r="A581" s="534"/>
      <c r="B581" s="535"/>
      <c r="C581" s="534"/>
      <c r="D581" s="536"/>
      <c r="E581" s="534"/>
      <c r="F581" s="530"/>
      <c r="G581" s="530"/>
      <c r="H581" s="530"/>
      <c r="I581" s="530"/>
      <c r="J581" s="530"/>
      <c r="K581" s="530"/>
      <c r="L581" s="530"/>
      <c r="M581" s="530"/>
      <c r="N581" s="530"/>
      <c r="O581" s="530"/>
      <c r="P581" s="530"/>
      <c r="Q581" s="530"/>
      <c r="R581" s="530"/>
      <c r="S581" s="530"/>
      <c r="T581" s="530"/>
      <c r="U581" s="530"/>
      <c r="V581" s="530"/>
      <c r="W581" s="530"/>
      <c r="X581" s="530"/>
      <c r="Y581" s="530"/>
      <c r="Z581" s="530"/>
    </row>
    <row r="582">
      <c r="A582" s="534"/>
      <c r="B582" s="535"/>
      <c r="C582" s="534"/>
      <c r="D582" s="536"/>
      <c r="E582" s="534"/>
      <c r="F582" s="530"/>
      <c r="G582" s="530"/>
      <c r="H582" s="530"/>
      <c r="I582" s="530"/>
      <c r="J582" s="530"/>
      <c r="K582" s="530"/>
      <c r="L582" s="530"/>
      <c r="M582" s="530"/>
      <c r="N582" s="530"/>
      <c r="O582" s="530"/>
      <c r="P582" s="530"/>
      <c r="Q582" s="530"/>
      <c r="R582" s="530"/>
      <c r="S582" s="530"/>
      <c r="T582" s="530"/>
      <c r="U582" s="530"/>
      <c r="V582" s="530"/>
      <c r="W582" s="530"/>
      <c r="X582" s="530"/>
      <c r="Y582" s="530"/>
      <c r="Z582" s="530"/>
    </row>
    <row r="583">
      <c r="A583" s="534"/>
      <c r="B583" s="535"/>
      <c r="C583" s="534"/>
      <c r="D583" s="536"/>
      <c r="E583" s="534"/>
      <c r="F583" s="530"/>
      <c r="G583" s="530"/>
      <c r="H583" s="530"/>
      <c r="I583" s="530"/>
      <c r="J583" s="530"/>
      <c r="K583" s="530"/>
      <c r="L583" s="530"/>
      <c r="M583" s="530"/>
      <c r="N583" s="530"/>
      <c r="O583" s="530"/>
      <c r="P583" s="530"/>
      <c r="Q583" s="530"/>
      <c r="R583" s="530"/>
      <c r="S583" s="530"/>
      <c r="T583" s="530"/>
      <c r="U583" s="530"/>
      <c r="V583" s="530"/>
      <c r="W583" s="530"/>
      <c r="X583" s="530"/>
      <c r="Y583" s="530"/>
      <c r="Z583" s="530"/>
    </row>
    <row r="584">
      <c r="A584" s="534"/>
      <c r="B584" s="535"/>
      <c r="C584" s="534"/>
      <c r="D584" s="536"/>
      <c r="E584" s="534"/>
      <c r="F584" s="530"/>
      <c r="G584" s="530"/>
      <c r="H584" s="530"/>
      <c r="I584" s="530"/>
      <c r="J584" s="530"/>
      <c r="K584" s="530"/>
      <c r="L584" s="530"/>
      <c r="M584" s="530"/>
      <c r="N584" s="530"/>
      <c r="O584" s="530"/>
      <c r="P584" s="530"/>
      <c r="Q584" s="530"/>
      <c r="R584" s="530"/>
      <c r="S584" s="530"/>
      <c r="T584" s="530"/>
      <c r="U584" s="530"/>
      <c r="V584" s="530"/>
      <c r="W584" s="530"/>
      <c r="X584" s="530"/>
      <c r="Y584" s="530"/>
      <c r="Z584" s="530"/>
    </row>
    <row r="585">
      <c r="A585" s="534"/>
      <c r="B585" s="535"/>
      <c r="C585" s="534"/>
      <c r="D585" s="536"/>
      <c r="E585" s="534"/>
      <c r="F585" s="530"/>
      <c r="G585" s="530"/>
      <c r="H585" s="530"/>
      <c r="I585" s="530"/>
      <c r="J585" s="530"/>
      <c r="K585" s="530"/>
      <c r="L585" s="530"/>
      <c r="M585" s="530"/>
      <c r="N585" s="530"/>
      <c r="O585" s="530"/>
      <c r="P585" s="530"/>
      <c r="Q585" s="530"/>
      <c r="R585" s="530"/>
      <c r="S585" s="530"/>
      <c r="T585" s="530"/>
      <c r="U585" s="530"/>
      <c r="V585" s="530"/>
      <c r="W585" s="530"/>
      <c r="X585" s="530"/>
      <c r="Y585" s="530"/>
      <c r="Z585" s="530"/>
    </row>
    <row r="586">
      <c r="A586" s="534"/>
      <c r="B586" s="535"/>
      <c r="C586" s="534"/>
      <c r="D586" s="536"/>
      <c r="E586" s="534"/>
      <c r="F586" s="530"/>
      <c r="G586" s="530"/>
      <c r="H586" s="530"/>
      <c r="I586" s="530"/>
      <c r="J586" s="530"/>
      <c r="K586" s="530"/>
      <c r="L586" s="530"/>
      <c r="M586" s="530"/>
      <c r="N586" s="530"/>
      <c r="O586" s="530"/>
      <c r="P586" s="530"/>
      <c r="Q586" s="530"/>
      <c r="R586" s="530"/>
      <c r="S586" s="530"/>
      <c r="T586" s="530"/>
      <c r="U586" s="530"/>
      <c r="V586" s="530"/>
      <c r="W586" s="530"/>
      <c r="X586" s="530"/>
      <c r="Y586" s="530"/>
      <c r="Z586" s="530"/>
    </row>
    <row r="587">
      <c r="A587" s="534"/>
      <c r="B587" s="535"/>
      <c r="C587" s="534"/>
      <c r="D587" s="536"/>
      <c r="E587" s="534"/>
      <c r="F587" s="530"/>
      <c r="G587" s="530"/>
      <c r="H587" s="530"/>
      <c r="I587" s="530"/>
      <c r="J587" s="530"/>
      <c r="K587" s="530"/>
      <c r="L587" s="530"/>
      <c r="M587" s="530"/>
      <c r="N587" s="530"/>
      <c r="O587" s="530"/>
      <c r="P587" s="530"/>
      <c r="Q587" s="530"/>
      <c r="R587" s="530"/>
      <c r="S587" s="530"/>
      <c r="T587" s="530"/>
      <c r="U587" s="530"/>
      <c r="V587" s="530"/>
      <c r="W587" s="530"/>
      <c r="X587" s="530"/>
      <c r="Y587" s="530"/>
      <c r="Z587" s="530"/>
    </row>
    <row r="588">
      <c r="A588" s="534"/>
      <c r="B588" s="535"/>
      <c r="C588" s="534"/>
      <c r="D588" s="536"/>
      <c r="E588" s="534"/>
      <c r="F588" s="530"/>
      <c r="G588" s="530"/>
      <c r="H588" s="530"/>
      <c r="I588" s="530"/>
      <c r="J588" s="530"/>
      <c r="K588" s="530"/>
      <c r="L588" s="530"/>
      <c r="M588" s="530"/>
      <c r="N588" s="530"/>
      <c r="O588" s="530"/>
      <c r="P588" s="530"/>
      <c r="Q588" s="530"/>
      <c r="R588" s="530"/>
      <c r="S588" s="530"/>
      <c r="T588" s="530"/>
      <c r="U588" s="530"/>
      <c r="V588" s="530"/>
      <c r="W588" s="530"/>
      <c r="X588" s="530"/>
      <c r="Y588" s="530"/>
      <c r="Z588" s="530"/>
    </row>
    <row r="589">
      <c r="A589" s="534"/>
      <c r="B589" s="535"/>
      <c r="C589" s="534"/>
      <c r="D589" s="536"/>
      <c r="E589" s="534"/>
      <c r="F589" s="530"/>
      <c r="G589" s="530"/>
      <c r="H589" s="530"/>
      <c r="I589" s="530"/>
      <c r="J589" s="530"/>
      <c r="K589" s="530"/>
      <c r="L589" s="530"/>
      <c r="M589" s="530"/>
      <c r="N589" s="530"/>
      <c r="O589" s="530"/>
      <c r="P589" s="530"/>
      <c r="Q589" s="530"/>
      <c r="R589" s="530"/>
      <c r="S589" s="530"/>
      <c r="T589" s="530"/>
      <c r="U589" s="530"/>
      <c r="V589" s="530"/>
      <c r="W589" s="530"/>
      <c r="X589" s="530"/>
      <c r="Y589" s="530"/>
      <c r="Z589" s="530"/>
    </row>
    <row r="590">
      <c r="A590" s="534"/>
      <c r="B590" s="535"/>
      <c r="C590" s="534"/>
      <c r="D590" s="536"/>
      <c r="E590" s="534"/>
      <c r="F590" s="530"/>
      <c r="G590" s="530"/>
      <c r="H590" s="530"/>
      <c r="I590" s="530"/>
      <c r="J590" s="530"/>
      <c r="K590" s="530"/>
      <c r="L590" s="530"/>
      <c r="M590" s="530"/>
      <c r="N590" s="530"/>
      <c r="O590" s="530"/>
      <c r="P590" s="530"/>
      <c r="Q590" s="530"/>
      <c r="R590" s="530"/>
      <c r="S590" s="530"/>
      <c r="T590" s="530"/>
      <c r="U590" s="530"/>
      <c r="V590" s="530"/>
      <c r="W590" s="530"/>
      <c r="X590" s="530"/>
      <c r="Y590" s="530"/>
      <c r="Z590" s="530"/>
    </row>
    <row r="591">
      <c r="A591" s="534"/>
      <c r="B591" s="535"/>
      <c r="C591" s="534"/>
      <c r="D591" s="536"/>
      <c r="E591" s="534"/>
      <c r="F591" s="530"/>
      <c r="G591" s="530"/>
      <c r="H591" s="530"/>
      <c r="I591" s="530"/>
      <c r="J591" s="530"/>
      <c r="K591" s="530"/>
      <c r="L591" s="530"/>
      <c r="M591" s="530"/>
      <c r="N591" s="530"/>
      <c r="O591" s="530"/>
      <c r="P591" s="530"/>
      <c r="Q591" s="530"/>
      <c r="R591" s="530"/>
      <c r="S591" s="530"/>
      <c r="T591" s="530"/>
      <c r="U591" s="530"/>
      <c r="V591" s="530"/>
      <c r="W591" s="530"/>
      <c r="X591" s="530"/>
      <c r="Y591" s="530"/>
      <c r="Z591" s="530"/>
    </row>
    <row r="592">
      <c r="A592" s="534"/>
      <c r="B592" s="535"/>
      <c r="C592" s="534"/>
      <c r="D592" s="536"/>
      <c r="E592" s="534"/>
      <c r="F592" s="530"/>
      <c r="G592" s="530"/>
      <c r="H592" s="530"/>
      <c r="I592" s="530"/>
      <c r="J592" s="530"/>
      <c r="K592" s="530"/>
      <c r="L592" s="530"/>
      <c r="M592" s="530"/>
      <c r="N592" s="530"/>
      <c r="O592" s="530"/>
      <c r="P592" s="530"/>
      <c r="Q592" s="530"/>
      <c r="R592" s="530"/>
      <c r="S592" s="530"/>
      <c r="T592" s="530"/>
      <c r="U592" s="530"/>
      <c r="V592" s="530"/>
      <c r="W592" s="530"/>
      <c r="X592" s="530"/>
      <c r="Y592" s="530"/>
      <c r="Z592" s="530"/>
    </row>
    <row r="593">
      <c r="A593" s="534"/>
      <c r="B593" s="535"/>
      <c r="C593" s="534"/>
      <c r="D593" s="536"/>
      <c r="E593" s="534"/>
      <c r="F593" s="530"/>
      <c r="G593" s="530"/>
      <c r="H593" s="530"/>
      <c r="I593" s="530"/>
      <c r="J593" s="530"/>
      <c r="K593" s="530"/>
      <c r="L593" s="530"/>
      <c r="M593" s="530"/>
      <c r="N593" s="530"/>
      <c r="O593" s="530"/>
      <c r="P593" s="530"/>
      <c r="Q593" s="530"/>
      <c r="R593" s="530"/>
      <c r="S593" s="530"/>
      <c r="T593" s="530"/>
      <c r="U593" s="530"/>
      <c r="V593" s="530"/>
      <c r="W593" s="530"/>
      <c r="X593" s="530"/>
      <c r="Y593" s="530"/>
      <c r="Z593" s="530"/>
    </row>
    <row r="594">
      <c r="A594" s="534"/>
      <c r="B594" s="535"/>
      <c r="C594" s="534"/>
      <c r="D594" s="536"/>
      <c r="E594" s="534"/>
      <c r="F594" s="530"/>
      <c r="G594" s="530"/>
      <c r="H594" s="530"/>
      <c r="I594" s="530"/>
      <c r="J594" s="530"/>
      <c r="K594" s="530"/>
      <c r="L594" s="530"/>
      <c r="M594" s="530"/>
      <c r="N594" s="530"/>
      <c r="O594" s="530"/>
      <c r="P594" s="530"/>
      <c r="Q594" s="530"/>
      <c r="R594" s="530"/>
      <c r="S594" s="530"/>
      <c r="T594" s="530"/>
      <c r="U594" s="530"/>
      <c r="V594" s="530"/>
      <c r="W594" s="530"/>
      <c r="X594" s="530"/>
      <c r="Y594" s="530"/>
      <c r="Z594" s="530"/>
    </row>
    <row r="595">
      <c r="A595" s="534"/>
      <c r="B595" s="535"/>
      <c r="C595" s="534"/>
      <c r="D595" s="536"/>
      <c r="E595" s="534"/>
      <c r="F595" s="530"/>
      <c r="G595" s="530"/>
      <c r="H595" s="530"/>
      <c r="I595" s="530"/>
      <c r="J595" s="530"/>
      <c r="K595" s="530"/>
      <c r="L595" s="530"/>
      <c r="M595" s="530"/>
      <c r="N595" s="530"/>
      <c r="O595" s="530"/>
      <c r="P595" s="530"/>
      <c r="Q595" s="530"/>
      <c r="R595" s="530"/>
      <c r="S595" s="530"/>
      <c r="T595" s="530"/>
      <c r="U595" s="530"/>
      <c r="V595" s="530"/>
      <c r="W595" s="530"/>
      <c r="X595" s="530"/>
      <c r="Y595" s="530"/>
      <c r="Z595" s="530"/>
    </row>
    <row r="596">
      <c r="A596" s="534"/>
      <c r="B596" s="535"/>
      <c r="C596" s="534"/>
      <c r="D596" s="536"/>
      <c r="E596" s="534"/>
      <c r="F596" s="530"/>
      <c r="G596" s="530"/>
      <c r="H596" s="530"/>
      <c r="I596" s="530"/>
      <c r="J596" s="530"/>
      <c r="K596" s="530"/>
      <c r="L596" s="530"/>
      <c r="M596" s="530"/>
      <c r="N596" s="530"/>
      <c r="O596" s="530"/>
      <c r="P596" s="530"/>
      <c r="Q596" s="530"/>
      <c r="R596" s="530"/>
      <c r="S596" s="530"/>
      <c r="T596" s="530"/>
      <c r="U596" s="530"/>
      <c r="V596" s="530"/>
      <c r="W596" s="530"/>
      <c r="X596" s="530"/>
      <c r="Y596" s="530"/>
      <c r="Z596" s="530"/>
    </row>
    <row r="597">
      <c r="A597" s="534"/>
      <c r="B597" s="535"/>
      <c r="C597" s="534"/>
      <c r="D597" s="536"/>
      <c r="E597" s="534"/>
      <c r="F597" s="530"/>
      <c r="G597" s="530"/>
      <c r="H597" s="530"/>
      <c r="I597" s="530"/>
      <c r="J597" s="530"/>
      <c r="K597" s="530"/>
      <c r="L597" s="530"/>
      <c r="M597" s="530"/>
      <c r="N597" s="530"/>
      <c r="O597" s="530"/>
      <c r="P597" s="530"/>
      <c r="Q597" s="530"/>
      <c r="R597" s="530"/>
      <c r="S597" s="530"/>
      <c r="T597" s="530"/>
      <c r="U597" s="530"/>
      <c r="V597" s="530"/>
      <c r="W597" s="530"/>
      <c r="X597" s="530"/>
      <c r="Y597" s="530"/>
      <c r="Z597" s="530"/>
    </row>
    <row r="598">
      <c r="A598" s="534"/>
      <c r="B598" s="535"/>
      <c r="C598" s="534"/>
      <c r="D598" s="536"/>
      <c r="E598" s="534"/>
      <c r="F598" s="530"/>
      <c r="G598" s="530"/>
      <c r="H598" s="530"/>
      <c r="I598" s="530"/>
      <c r="J598" s="530"/>
      <c r="K598" s="530"/>
      <c r="L598" s="530"/>
      <c r="M598" s="530"/>
      <c r="N598" s="530"/>
      <c r="O598" s="530"/>
      <c r="P598" s="530"/>
      <c r="Q598" s="530"/>
      <c r="R598" s="530"/>
      <c r="S598" s="530"/>
      <c r="T598" s="530"/>
      <c r="U598" s="530"/>
      <c r="V598" s="530"/>
      <c r="W598" s="530"/>
      <c r="X598" s="530"/>
      <c r="Y598" s="530"/>
      <c r="Z598" s="530"/>
    </row>
    <row r="599">
      <c r="A599" s="534"/>
      <c r="B599" s="535"/>
      <c r="C599" s="534"/>
      <c r="D599" s="536"/>
      <c r="E599" s="534"/>
      <c r="F599" s="530"/>
      <c r="G599" s="530"/>
      <c r="H599" s="530"/>
      <c r="I599" s="530"/>
      <c r="J599" s="530"/>
      <c r="K599" s="530"/>
      <c r="L599" s="530"/>
      <c r="M599" s="530"/>
      <c r="N599" s="530"/>
      <c r="O599" s="530"/>
      <c r="P599" s="530"/>
      <c r="Q599" s="530"/>
      <c r="R599" s="530"/>
      <c r="S599" s="530"/>
      <c r="T599" s="530"/>
      <c r="U599" s="530"/>
      <c r="V599" s="530"/>
      <c r="W599" s="530"/>
      <c r="X599" s="530"/>
      <c r="Y599" s="530"/>
      <c r="Z599" s="530"/>
    </row>
    <row r="600">
      <c r="A600" s="534"/>
      <c r="B600" s="535"/>
      <c r="C600" s="534"/>
      <c r="D600" s="536"/>
      <c r="E600" s="534"/>
      <c r="F600" s="530"/>
      <c r="G600" s="530"/>
      <c r="H600" s="530"/>
      <c r="I600" s="530"/>
      <c r="J600" s="530"/>
      <c r="K600" s="530"/>
      <c r="L600" s="530"/>
      <c r="M600" s="530"/>
      <c r="N600" s="530"/>
      <c r="O600" s="530"/>
      <c r="P600" s="530"/>
      <c r="Q600" s="530"/>
      <c r="R600" s="530"/>
      <c r="S600" s="530"/>
      <c r="T600" s="530"/>
      <c r="U600" s="530"/>
      <c r="V600" s="530"/>
      <c r="W600" s="530"/>
      <c r="X600" s="530"/>
      <c r="Y600" s="530"/>
      <c r="Z600" s="530"/>
    </row>
    <row r="601">
      <c r="A601" s="534"/>
      <c r="B601" s="535"/>
      <c r="C601" s="534"/>
      <c r="D601" s="536"/>
      <c r="E601" s="534"/>
      <c r="F601" s="530"/>
      <c r="G601" s="530"/>
      <c r="H601" s="530"/>
      <c r="I601" s="530"/>
      <c r="J601" s="530"/>
      <c r="K601" s="530"/>
      <c r="L601" s="530"/>
      <c r="M601" s="530"/>
      <c r="N601" s="530"/>
      <c r="O601" s="530"/>
      <c r="P601" s="530"/>
      <c r="Q601" s="530"/>
      <c r="R601" s="530"/>
      <c r="S601" s="530"/>
      <c r="T601" s="530"/>
      <c r="U601" s="530"/>
      <c r="V601" s="530"/>
      <c r="W601" s="530"/>
      <c r="X601" s="530"/>
      <c r="Y601" s="530"/>
      <c r="Z601" s="530"/>
    </row>
    <row r="602">
      <c r="A602" s="534"/>
      <c r="B602" s="535"/>
      <c r="C602" s="534"/>
      <c r="D602" s="536"/>
      <c r="E602" s="534"/>
      <c r="F602" s="530"/>
      <c r="G602" s="530"/>
      <c r="H602" s="530"/>
      <c r="I602" s="530"/>
      <c r="J602" s="530"/>
      <c r="K602" s="530"/>
      <c r="L602" s="530"/>
      <c r="M602" s="530"/>
      <c r="N602" s="530"/>
      <c r="O602" s="530"/>
      <c r="P602" s="530"/>
      <c r="Q602" s="530"/>
      <c r="R602" s="530"/>
      <c r="S602" s="530"/>
      <c r="T602" s="530"/>
      <c r="U602" s="530"/>
      <c r="V602" s="530"/>
      <c r="W602" s="530"/>
      <c r="X602" s="530"/>
      <c r="Y602" s="530"/>
      <c r="Z602" s="530"/>
    </row>
    <row r="603">
      <c r="A603" s="534"/>
      <c r="B603" s="535"/>
      <c r="C603" s="534"/>
      <c r="D603" s="536"/>
      <c r="E603" s="534"/>
      <c r="F603" s="530"/>
      <c r="G603" s="530"/>
      <c r="H603" s="530"/>
      <c r="I603" s="530"/>
      <c r="J603" s="530"/>
      <c r="K603" s="530"/>
      <c r="L603" s="530"/>
      <c r="M603" s="530"/>
      <c r="N603" s="530"/>
      <c r="O603" s="530"/>
      <c r="P603" s="530"/>
      <c r="Q603" s="530"/>
      <c r="R603" s="530"/>
      <c r="S603" s="530"/>
      <c r="T603" s="530"/>
      <c r="U603" s="530"/>
      <c r="V603" s="530"/>
      <c r="W603" s="530"/>
      <c r="X603" s="530"/>
      <c r="Y603" s="530"/>
      <c r="Z603" s="530"/>
    </row>
    <row r="604">
      <c r="A604" s="534"/>
      <c r="B604" s="535"/>
      <c r="C604" s="534"/>
      <c r="D604" s="536"/>
      <c r="E604" s="534"/>
      <c r="F604" s="530"/>
      <c r="G604" s="530"/>
      <c r="H604" s="530"/>
      <c r="I604" s="530"/>
      <c r="J604" s="530"/>
      <c r="K604" s="530"/>
      <c r="L604" s="530"/>
      <c r="M604" s="530"/>
      <c r="N604" s="530"/>
      <c r="O604" s="530"/>
      <c r="P604" s="530"/>
      <c r="Q604" s="530"/>
      <c r="R604" s="530"/>
      <c r="S604" s="530"/>
      <c r="T604" s="530"/>
      <c r="U604" s="530"/>
      <c r="V604" s="530"/>
      <c r="W604" s="530"/>
      <c r="X604" s="530"/>
      <c r="Y604" s="530"/>
      <c r="Z604" s="530"/>
    </row>
    <row r="605">
      <c r="A605" s="534"/>
      <c r="B605" s="535"/>
      <c r="C605" s="534"/>
      <c r="D605" s="536"/>
      <c r="E605" s="534"/>
      <c r="F605" s="530"/>
      <c r="G605" s="530"/>
      <c r="H605" s="530"/>
      <c r="I605" s="530"/>
      <c r="J605" s="530"/>
      <c r="K605" s="530"/>
      <c r="L605" s="530"/>
      <c r="M605" s="530"/>
      <c r="N605" s="530"/>
      <c r="O605" s="530"/>
      <c r="P605" s="530"/>
      <c r="Q605" s="530"/>
      <c r="R605" s="530"/>
      <c r="S605" s="530"/>
      <c r="T605" s="530"/>
      <c r="U605" s="530"/>
      <c r="V605" s="530"/>
      <c r="W605" s="530"/>
      <c r="X605" s="530"/>
      <c r="Y605" s="530"/>
      <c r="Z605" s="530"/>
    </row>
    <row r="606">
      <c r="A606" s="534"/>
      <c r="B606" s="535"/>
      <c r="C606" s="534"/>
      <c r="D606" s="536"/>
      <c r="E606" s="534"/>
      <c r="F606" s="530"/>
      <c r="G606" s="530"/>
      <c r="H606" s="530"/>
      <c r="I606" s="530"/>
      <c r="J606" s="530"/>
      <c r="K606" s="530"/>
      <c r="L606" s="530"/>
      <c r="M606" s="530"/>
      <c r="N606" s="530"/>
      <c r="O606" s="530"/>
      <c r="P606" s="530"/>
      <c r="Q606" s="530"/>
      <c r="R606" s="530"/>
      <c r="S606" s="530"/>
      <c r="T606" s="530"/>
      <c r="U606" s="530"/>
      <c r="V606" s="530"/>
      <c r="W606" s="530"/>
      <c r="X606" s="530"/>
      <c r="Y606" s="530"/>
      <c r="Z606" s="530"/>
    </row>
    <row r="607">
      <c r="A607" s="534"/>
      <c r="B607" s="535"/>
      <c r="C607" s="534"/>
      <c r="D607" s="536"/>
      <c r="E607" s="534"/>
      <c r="F607" s="530"/>
      <c r="G607" s="530"/>
      <c r="H607" s="530"/>
      <c r="I607" s="530"/>
      <c r="J607" s="530"/>
      <c r="K607" s="530"/>
      <c r="L607" s="530"/>
      <c r="M607" s="530"/>
      <c r="N607" s="530"/>
      <c r="O607" s="530"/>
      <c r="P607" s="530"/>
      <c r="Q607" s="530"/>
      <c r="R607" s="530"/>
      <c r="S607" s="530"/>
      <c r="T607" s="530"/>
      <c r="U607" s="530"/>
      <c r="V607" s="530"/>
      <c r="W607" s="530"/>
      <c r="X607" s="530"/>
      <c r="Y607" s="530"/>
      <c r="Z607" s="530"/>
    </row>
    <row r="608">
      <c r="A608" s="534"/>
      <c r="B608" s="535"/>
      <c r="C608" s="534"/>
      <c r="D608" s="536"/>
      <c r="E608" s="534"/>
      <c r="F608" s="530"/>
      <c r="G608" s="530"/>
      <c r="H608" s="530"/>
      <c r="I608" s="530"/>
      <c r="J608" s="530"/>
      <c r="K608" s="530"/>
      <c r="L608" s="530"/>
      <c r="M608" s="530"/>
      <c r="N608" s="530"/>
      <c r="O608" s="530"/>
      <c r="P608" s="530"/>
      <c r="Q608" s="530"/>
      <c r="R608" s="530"/>
      <c r="S608" s="530"/>
      <c r="T608" s="530"/>
      <c r="U608" s="530"/>
      <c r="V608" s="530"/>
      <c r="W608" s="530"/>
      <c r="X608" s="530"/>
      <c r="Y608" s="530"/>
      <c r="Z608" s="530"/>
    </row>
    <row r="609">
      <c r="A609" s="534"/>
      <c r="B609" s="535"/>
      <c r="C609" s="534"/>
      <c r="D609" s="536"/>
      <c r="E609" s="534"/>
      <c r="F609" s="530"/>
      <c r="G609" s="530"/>
      <c r="H609" s="530"/>
      <c r="I609" s="530"/>
      <c r="J609" s="530"/>
      <c r="K609" s="530"/>
      <c r="L609" s="530"/>
      <c r="M609" s="530"/>
      <c r="N609" s="530"/>
      <c r="O609" s="530"/>
      <c r="P609" s="530"/>
      <c r="Q609" s="530"/>
      <c r="R609" s="530"/>
      <c r="S609" s="530"/>
      <c r="T609" s="530"/>
      <c r="U609" s="530"/>
      <c r="V609" s="530"/>
      <c r="W609" s="530"/>
      <c r="X609" s="530"/>
      <c r="Y609" s="530"/>
      <c r="Z609" s="530"/>
    </row>
    <row r="610">
      <c r="A610" s="534"/>
      <c r="B610" s="535"/>
      <c r="C610" s="534"/>
      <c r="D610" s="536"/>
      <c r="E610" s="534"/>
      <c r="F610" s="530"/>
      <c r="G610" s="530"/>
      <c r="H610" s="530"/>
      <c r="I610" s="530"/>
      <c r="J610" s="530"/>
      <c r="K610" s="530"/>
      <c r="L610" s="530"/>
      <c r="M610" s="530"/>
      <c r="N610" s="530"/>
      <c r="O610" s="530"/>
      <c r="P610" s="530"/>
      <c r="Q610" s="530"/>
      <c r="R610" s="530"/>
      <c r="S610" s="530"/>
      <c r="T610" s="530"/>
      <c r="U610" s="530"/>
      <c r="V610" s="530"/>
      <c r="W610" s="530"/>
      <c r="X610" s="530"/>
      <c r="Y610" s="530"/>
      <c r="Z610" s="530"/>
    </row>
    <row r="611">
      <c r="A611" s="534"/>
      <c r="B611" s="535"/>
      <c r="C611" s="534"/>
      <c r="D611" s="536"/>
      <c r="E611" s="534"/>
      <c r="F611" s="530"/>
      <c r="G611" s="530"/>
      <c r="H611" s="530"/>
      <c r="I611" s="530"/>
      <c r="J611" s="530"/>
      <c r="K611" s="530"/>
      <c r="L611" s="530"/>
      <c r="M611" s="530"/>
      <c r="N611" s="530"/>
      <c r="O611" s="530"/>
      <c r="P611" s="530"/>
      <c r="Q611" s="530"/>
      <c r="R611" s="530"/>
      <c r="S611" s="530"/>
      <c r="T611" s="530"/>
      <c r="U611" s="530"/>
      <c r="V611" s="530"/>
      <c r="W611" s="530"/>
      <c r="X611" s="530"/>
      <c r="Y611" s="530"/>
      <c r="Z611" s="530"/>
    </row>
    <row r="612">
      <c r="A612" s="534"/>
      <c r="B612" s="535"/>
      <c r="C612" s="534"/>
      <c r="D612" s="536"/>
      <c r="E612" s="534"/>
      <c r="F612" s="530"/>
      <c r="G612" s="530"/>
      <c r="H612" s="530"/>
      <c r="I612" s="530"/>
      <c r="J612" s="530"/>
      <c r="K612" s="530"/>
      <c r="L612" s="530"/>
      <c r="M612" s="530"/>
      <c r="N612" s="530"/>
      <c r="O612" s="530"/>
      <c r="P612" s="530"/>
      <c r="Q612" s="530"/>
      <c r="R612" s="530"/>
      <c r="S612" s="530"/>
      <c r="T612" s="530"/>
      <c r="U612" s="530"/>
      <c r="V612" s="530"/>
      <c r="W612" s="530"/>
      <c r="X612" s="530"/>
      <c r="Y612" s="530"/>
      <c r="Z612" s="530"/>
    </row>
    <row r="613">
      <c r="A613" s="534"/>
      <c r="B613" s="535"/>
      <c r="C613" s="534"/>
      <c r="D613" s="536"/>
      <c r="E613" s="534"/>
      <c r="F613" s="530"/>
      <c r="G613" s="530"/>
      <c r="H613" s="530"/>
      <c r="I613" s="530"/>
      <c r="J613" s="530"/>
      <c r="K613" s="530"/>
      <c r="L613" s="530"/>
      <c r="M613" s="530"/>
      <c r="N613" s="530"/>
      <c r="O613" s="530"/>
      <c r="P613" s="530"/>
      <c r="Q613" s="530"/>
      <c r="R613" s="530"/>
      <c r="S613" s="530"/>
      <c r="T613" s="530"/>
      <c r="U613" s="530"/>
      <c r="V613" s="530"/>
      <c r="W613" s="530"/>
      <c r="X613" s="530"/>
      <c r="Y613" s="530"/>
      <c r="Z613" s="530"/>
    </row>
    <row r="614">
      <c r="A614" s="534"/>
      <c r="B614" s="535"/>
      <c r="C614" s="534"/>
      <c r="D614" s="536"/>
      <c r="E614" s="534"/>
      <c r="F614" s="530"/>
      <c r="G614" s="530"/>
      <c r="H614" s="530"/>
      <c r="I614" s="530"/>
      <c r="J614" s="530"/>
      <c r="K614" s="530"/>
      <c r="L614" s="530"/>
      <c r="M614" s="530"/>
      <c r="N614" s="530"/>
      <c r="O614" s="530"/>
      <c r="P614" s="530"/>
      <c r="Q614" s="530"/>
      <c r="R614" s="530"/>
      <c r="S614" s="530"/>
      <c r="T614" s="530"/>
      <c r="U614" s="530"/>
      <c r="V614" s="530"/>
      <c r="W614" s="530"/>
      <c r="X614" s="530"/>
      <c r="Y614" s="530"/>
      <c r="Z614" s="530"/>
    </row>
    <row r="615">
      <c r="A615" s="534"/>
      <c r="B615" s="535"/>
      <c r="C615" s="534"/>
      <c r="D615" s="536"/>
      <c r="E615" s="534"/>
      <c r="F615" s="530"/>
      <c r="G615" s="530"/>
      <c r="H615" s="530"/>
      <c r="I615" s="530"/>
      <c r="J615" s="530"/>
      <c r="K615" s="530"/>
      <c r="L615" s="530"/>
      <c r="M615" s="530"/>
      <c r="N615" s="530"/>
      <c r="O615" s="530"/>
      <c r="P615" s="530"/>
      <c r="Q615" s="530"/>
      <c r="R615" s="530"/>
      <c r="S615" s="530"/>
      <c r="T615" s="530"/>
      <c r="U615" s="530"/>
      <c r="V615" s="530"/>
      <c r="W615" s="530"/>
      <c r="X615" s="530"/>
      <c r="Y615" s="530"/>
      <c r="Z615" s="530"/>
    </row>
    <row r="616">
      <c r="A616" s="534"/>
      <c r="B616" s="535"/>
      <c r="C616" s="534"/>
      <c r="D616" s="536"/>
      <c r="E616" s="534"/>
      <c r="F616" s="530"/>
      <c r="G616" s="530"/>
      <c r="H616" s="530"/>
      <c r="I616" s="530"/>
      <c r="J616" s="530"/>
      <c r="K616" s="530"/>
      <c r="L616" s="530"/>
      <c r="M616" s="530"/>
      <c r="N616" s="530"/>
      <c r="O616" s="530"/>
      <c r="P616" s="530"/>
      <c r="Q616" s="530"/>
      <c r="R616" s="530"/>
      <c r="S616" s="530"/>
      <c r="T616" s="530"/>
      <c r="U616" s="530"/>
      <c r="V616" s="530"/>
      <c r="W616" s="530"/>
      <c r="X616" s="530"/>
      <c r="Y616" s="530"/>
      <c r="Z616" s="530"/>
    </row>
    <row r="617">
      <c r="A617" s="534"/>
      <c r="B617" s="535"/>
      <c r="C617" s="534"/>
      <c r="D617" s="536"/>
      <c r="E617" s="534"/>
      <c r="F617" s="530"/>
      <c r="G617" s="530"/>
      <c r="H617" s="530"/>
      <c r="I617" s="530"/>
      <c r="J617" s="530"/>
      <c r="K617" s="530"/>
      <c r="L617" s="530"/>
      <c r="M617" s="530"/>
      <c r="N617" s="530"/>
      <c r="O617" s="530"/>
      <c r="P617" s="530"/>
      <c r="Q617" s="530"/>
      <c r="R617" s="530"/>
      <c r="S617" s="530"/>
      <c r="T617" s="530"/>
      <c r="U617" s="530"/>
      <c r="V617" s="530"/>
      <c r="W617" s="530"/>
      <c r="X617" s="530"/>
      <c r="Y617" s="530"/>
      <c r="Z617" s="530"/>
    </row>
    <row r="618">
      <c r="A618" s="534"/>
      <c r="B618" s="535"/>
      <c r="C618" s="534"/>
      <c r="D618" s="536"/>
      <c r="E618" s="534"/>
      <c r="F618" s="530"/>
      <c r="G618" s="530"/>
      <c r="H618" s="530"/>
      <c r="I618" s="530"/>
      <c r="J618" s="530"/>
      <c r="K618" s="530"/>
      <c r="L618" s="530"/>
      <c r="M618" s="530"/>
      <c r="N618" s="530"/>
      <c r="O618" s="530"/>
      <c r="P618" s="530"/>
      <c r="Q618" s="530"/>
      <c r="R618" s="530"/>
      <c r="S618" s="530"/>
      <c r="T618" s="530"/>
      <c r="U618" s="530"/>
      <c r="V618" s="530"/>
      <c r="W618" s="530"/>
      <c r="X618" s="530"/>
      <c r="Y618" s="530"/>
      <c r="Z618" s="530"/>
    </row>
    <row r="619">
      <c r="A619" s="534"/>
      <c r="B619" s="535"/>
      <c r="C619" s="534"/>
      <c r="D619" s="536"/>
      <c r="E619" s="534"/>
      <c r="F619" s="530"/>
      <c r="G619" s="530"/>
      <c r="H619" s="530"/>
      <c r="I619" s="530"/>
      <c r="J619" s="530"/>
      <c r="K619" s="530"/>
      <c r="L619" s="530"/>
      <c r="M619" s="530"/>
      <c r="N619" s="530"/>
      <c r="O619" s="530"/>
      <c r="P619" s="530"/>
      <c r="Q619" s="530"/>
      <c r="R619" s="530"/>
      <c r="S619" s="530"/>
      <c r="T619" s="530"/>
      <c r="U619" s="530"/>
      <c r="V619" s="530"/>
      <c r="W619" s="530"/>
      <c r="X619" s="530"/>
      <c r="Y619" s="530"/>
      <c r="Z619" s="530"/>
    </row>
    <row r="620">
      <c r="A620" s="534"/>
      <c r="B620" s="535"/>
      <c r="C620" s="534"/>
      <c r="D620" s="536"/>
      <c r="E620" s="534"/>
      <c r="F620" s="530"/>
      <c r="G620" s="530"/>
      <c r="H620" s="530"/>
      <c r="I620" s="530"/>
      <c r="J620" s="530"/>
      <c r="K620" s="530"/>
      <c r="L620" s="530"/>
      <c r="M620" s="530"/>
      <c r="N620" s="530"/>
      <c r="O620" s="530"/>
      <c r="P620" s="530"/>
      <c r="Q620" s="530"/>
      <c r="R620" s="530"/>
      <c r="S620" s="530"/>
      <c r="T620" s="530"/>
      <c r="U620" s="530"/>
      <c r="V620" s="530"/>
      <c r="W620" s="530"/>
      <c r="X620" s="530"/>
      <c r="Y620" s="530"/>
      <c r="Z620" s="530"/>
    </row>
    <row r="621">
      <c r="A621" s="534"/>
      <c r="B621" s="535"/>
      <c r="C621" s="534"/>
      <c r="D621" s="536"/>
      <c r="E621" s="534"/>
      <c r="F621" s="530"/>
      <c r="G621" s="530"/>
      <c r="H621" s="530"/>
      <c r="I621" s="530"/>
      <c r="J621" s="530"/>
      <c r="K621" s="530"/>
      <c r="L621" s="530"/>
      <c r="M621" s="530"/>
      <c r="N621" s="530"/>
      <c r="O621" s="530"/>
      <c r="P621" s="530"/>
      <c r="Q621" s="530"/>
      <c r="R621" s="530"/>
      <c r="S621" s="530"/>
      <c r="T621" s="530"/>
      <c r="U621" s="530"/>
      <c r="V621" s="530"/>
      <c r="W621" s="530"/>
      <c r="X621" s="530"/>
      <c r="Y621" s="530"/>
      <c r="Z621" s="530"/>
    </row>
    <row r="622">
      <c r="A622" s="534"/>
      <c r="B622" s="535"/>
      <c r="C622" s="534"/>
      <c r="D622" s="536"/>
      <c r="E622" s="534"/>
      <c r="F622" s="530"/>
      <c r="G622" s="530"/>
      <c r="H622" s="530"/>
      <c r="I622" s="530"/>
      <c r="J622" s="530"/>
      <c r="K622" s="530"/>
      <c r="L622" s="530"/>
      <c r="M622" s="530"/>
      <c r="N622" s="530"/>
      <c r="O622" s="530"/>
      <c r="P622" s="530"/>
      <c r="Q622" s="530"/>
      <c r="R622" s="530"/>
      <c r="S622" s="530"/>
      <c r="T622" s="530"/>
      <c r="U622" s="530"/>
      <c r="V622" s="530"/>
      <c r="W622" s="530"/>
      <c r="X622" s="530"/>
      <c r="Y622" s="530"/>
      <c r="Z622" s="530"/>
    </row>
    <row r="623">
      <c r="A623" s="534"/>
      <c r="B623" s="535"/>
      <c r="C623" s="534"/>
      <c r="D623" s="536"/>
      <c r="E623" s="534"/>
      <c r="F623" s="530"/>
      <c r="G623" s="530"/>
      <c r="H623" s="530"/>
      <c r="I623" s="530"/>
      <c r="J623" s="530"/>
      <c r="K623" s="530"/>
      <c r="L623" s="530"/>
      <c r="M623" s="530"/>
      <c r="N623" s="530"/>
      <c r="O623" s="530"/>
      <c r="P623" s="530"/>
      <c r="Q623" s="530"/>
      <c r="R623" s="530"/>
      <c r="S623" s="530"/>
      <c r="T623" s="530"/>
      <c r="U623" s="530"/>
      <c r="V623" s="530"/>
      <c r="W623" s="530"/>
      <c r="X623" s="530"/>
      <c r="Y623" s="530"/>
      <c r="Z623" s="530"/>
    </row>
    <row r="624">
      <c r="A624" s="534"/>
      <c r="B624" s="535"/>
      <c r="C624" s="534"/>
      <c r="D624" s="536"/>
      <c r="E624" s="534"/>
      <c r="F624" s="530"/>
      <c r="G624" s="530"/>
      <c r="H624" s="530"/>
      <c r="I624" s="530"/>
      <c r="J624" s="530"/>
      <c r="K624" s="530"/>
      <c r="L624" s="530"/>
      <c r="M624" s="530"/>
      <c r="N624" s="530"/>
      <c r="O624" s="530"/>
      <c r="P624" s="530"/>
      <c r="Q624" s="530"/>
      <c r="R624" s="530"/>
      <c r="S624" s="530"/>
      <c r="T624" s="530"/>
      <c r="U624" s="530"/>
      <c r="V624" s="530"/>
      <c r="W624" s="530"/>
      <c r="X624" s="530"/>
      <c r="Y624" s="530"/>
      <c r="Z624" s="530"/>
    </row>
    <row r="625">
      <c r="A625" s="534"/>
      <c r="B625" s="535"/>
      <c r="C625" s="534"/>
      <c r="D625" s="536"/>
      <c r="E625" s="534"/>
      <c r="F625" s="530"/>
      <c r="G625" s="530"/>
      <c r="H625" s="530"/>
      <c r="I625" s="530"/>
      <c r="J625" s="530"/>
      <c r="K625" s="530"/>
      <c r="L625" s="530"/>
      <c r="M625" s="530"/>
      <c r="N625" s="530"/>
      <c r="O625" s="530"/>
      <c r="P625" s="530"/>
      <c r="Q625" s="530"/>
      <c r="R625" s="530"/>
      <c r="S625" s="530"/>
      <c r="T625" s="530"/>
      <c r="U625" s="530"/>
      <c r="V625" s="530"/>
      <c r="W625" s="530"/>
      <c r="X625" s="530"/>
      <c r="Y625" s="530"/>
      <c r="Z625" s="530"/>
    </row>
    <row r="626">
      <c r="A626" s="534"/>
      <c r="B626" s="535"/>
      <c r="C626" s="534"/>
      <c r="D626" s="536"/>
      <c r="E626" s="534"/>
      <c r="F626" s="530"/>
      <c r="G626" s="530"/>
      <c r="H626" s="530"/>
      <c r="I626" s="530"/>
      <c r="J626" s="530"/>
      <c r="K626" s="530"/>
      <c r="L626" s="530"/>
      <c r="M626" s="530"/>
      <c r="N626" s="530"/>
      <c r="O626" s="530"/>
      <c r="P626" s="530"/>
      <c r="Q626" s="530"/>
      <c r="R626" s="530"/>
      <c r="S626" s="530"/>
      <c r="T626" s="530"/>
      <c r="U626" s="530"/>
      <c r="V626" s="530"/>
      <c r="W626" s="530"/>
      <c r="X626" s="530"/>
      <c r="Y626" s="530"/>
      <c r="Z626" s="530"/>
    </row>
    <row r="627">
      <c r="A627" s="534"/>
      <c r="B627" s="535"/>
      <c r="C627" s="534"/>
      <c r="D627" s="536"/>
      <c r="E627" s="534"/>
      <c r="F627" s="530"/>
      <c r="G627" s="530"/>
      <c r="H627" s="530"/>
      <c r="I627" s="530"/>
      <c r="J627" s="530"/>
      <c r="K627" s="530"/>
      <c r="L627" s="530"/>
      <c r="M627" s="530"/>
      <c r="N627" s="530"/>
      <c r="O627" s="530"/>
      <c r="P627" s="530"/>
      <c r="Q627" s="530"/>
      <c r="R627" s="530"/>
      <c r="S627" s="530"/>
      <c r="T627" s="530"/>
      <c r="U627" s="530"/>
      <c r="V627" s="530"/>
      <c r="W627" s="530"/>
      <c r="X627" s="530"/>
      <c r="Y627" s="530"/>
      <c r="Z627" s="530"/>
    </row>
    <row r="628">
      <c r="A628" s="534"/>
      <c r="B628" s="535"/>
      <c r="C628" s="534"/>
      <c r="D628" s="536"/>
      <c r="E628" s="534"/>
      <c r="F628" s="530"/>
      <c r="G628" s="530"/>
      <c r="H628" s="530"/>
      <c r="I628" s="530"/>
      <c r="J628" s="530"/>
      <c r="K628" s="530"/>
      <c r="L628" s="530"/>
      <c r="M628" s="530"/>
      <c r="N628" s="530"/>
      <c r="O628" s="530"/>
      <c r="P628" s="530"/>
      <c r="Q628" s="530"/>
      <c r="R628" s="530"/>
      <c r="S628" s="530"/>
      <c r="T628" s="530"/>
      <c r="U628" s="530"/>
      <c r="V628" s="530"/>
      <c r="W628" s="530"/>
      <c r="X628" s="530"/>
      <c r="Y628" s="530"/>
      <c r="Z628" s="530"/>
    </row>
    <row r="629">
      <c r="A629" s="534"/>
      <c r="B629" s="535"/>
      <c r="C629" s="534"/>
      <c r="D629" s="536"/>
      <c r="E629" s="534"/>
      <c r="F629" s="530"/>
      <c r="G629" s="530"/>
      <c r="H629" s="530"/>
      <c r="I629" s="530"/>
      <c r="J629" s="530"/>
      <c r="K629" s="530"/>
      <c r="L629" s="530"/>
      <c r="M629" s="530"/>
      <c r="N629" s="530"/>
      <c r="O629" s="530"/>
      <c r="P629" s="530"/>
      <c r="Q629" s="530"/>
      <c r="R629" s="530"/>
      <c r="S629" s="530"/>
      <c r="T629" s="530"/>
      <c r="U629" s="530"/>
      <c r="V629" s="530"/>
      <c r="W629" s="530"/>
      <c r="X629" s="530"/>
      <c r="Y629" s="530"/>
      <c r="Z629" s="530"/>
    </row>
    <row r="630">
      <c r="A630" s="534"/>
      <c r="B630" s="535"/>
      <c r="C630" s="534"/>
      <c r="D630" s="536"/>
      <c r="E630" s="534"/>
      <c r="F630" s="530"/>
      <c r="G630" s="530"/>
      <c r="H630" s="530"/>
      <c r="I630" s="530"/>
      <c r="J630" s="530"/>
      <c r="K630" s="530"/>
      <c r="L630" s="530"/>
      <c r="M630" s="530"/>
      <c r="N630" s="530"/>
      <c r="O630" s="530"/>
      <c r="P630" s="530"/>
      <c r="Q630" s="530"/>
      <c r="R630" s="530"/>
      <c r="S630" s="530"/>
      <c r="T630" s="530"/>
      <c r="U630" s="530"/>
      <c r="V630" s="530"/>
      <c r="W630" s="530"/>
      <c r="X630" s="530"/>
      <c r="Y630" s="530"/>
      <c r="Z630" s="530"/>
    </row>
    <row r="631">
      <c r="A631" s="534"/>
      <c r="B631" s="535"/>
      <c r="C631" s="534"/>
      <c r="D631" s="536"/>
      <c r="E631" s="534"/>
      <c r="F631" s="530"/>
      <c r="G631" s="530"/>
      <c r="H631" s="530"/>
      <c r="I631" s="530"/>
      <c r="J631" s="530"/>
      <c r="K631" s="530"/>
      <c r="L631" s="530"/>
      <c r="M631" s="530"/>
      <c r="N631" s="530"/>
      <c r="O631" s="530"/>
      <c r="P631" s="530"/>
      <c r="Q631" s="530"/>
      <c r="R631" s="530"/>
      <c r="S631" s="530"/>
      <c r="T631" s="530"/>
      <c r="U631" s="530"/>
      <c r="V631" s="530"/>
      <c r="W631" s="530"/>
      <c r="X631" s="530"/>
      <c r="Y631" s="530"/>
      <c r="Z631" s="530"/>
    </row>
    <row r="632">
      <c r="A632" s="534"/>
      <c r="B632" s="535"/>
      <c r="C632" s="534"/>
      <c r="D632" s="536"/>
      <c r="E632" s="534"/>
      <c r="F632" s="530"/>
      <c r="G632" s="530"/>
      <c r="H632" s="530"/>
      <c r="I632" s="530"/>
      <c r="J632" s="530"/>
      <c r="K632" s="530"/>
      <c r="L632" s="530"/>
      <c r="M632" s="530"/>
      <c r="N632" s="530"/>
      <c r="O632" s="530"/>
      <c r="P632" s="530"/>
      <c r="Q632" s="530"/>
      <c r="R632" s="530"/>
      <c r="S632" s="530"/>
      <c r="T632" s="530"/>
      <c r="U632" s="530"/>
      <c r="V632" s="530"/>
      <c r="W632" s="530"/>
      <c r="X632" s="530"/>
      <c r="Y632" s="530"/>
      <c r="Z632" s="530"/>
    </row>
    <row r="633">
      <c r="A633" s="534"/>
      <c r="B633" s="535"/>
      <c r="C633" s="534"/>
      <c r="D633" s="536"/>
      <c r="E633" s="534"/>
      <c r="F633" s="530"/>
      <c r="G633" s="530"/>
      <c r="H633" s="530"/>
      <c r="I633" s="530"/>
      <c r="J633" s="530"/>
      <c r="K633" s="530"/>
      <c r="L633" s="530"/>
      <c r="M633" s="530"/>
      <c r="N633" s="530"/>
      <c r="O633" s="530"/>
      <c r="P633" s="530"/>
      <c r="Q633" s="530"/>
      <c r="R633" s="530"/>
      <c r="S633" s="530"/>
      <c r="T633" s="530"/>
      <c r="U633" s="530"/>
      <c r="V633" s="530"/>
      <c r="W633" s="530"/>
      <c r="X633" s="530"/>
      <c r="Y633" s="530"/>
      <c r="Z633" s="530"/>
    </row>
    <row r="634">
      <c r="A634" s="534"/>
      <c r="B634" s="535"/>
      <c r="C634" s="534"/>
      <c r="D634" s="536"/>
      <c r="E634" s="534"/>
      <c r="F634" s="530"/>
      <c r="G634" s="530"/>
      <c r="H634" s="530"/>
      <c r="I634" s="530"/>
      <c r="J634" s="530"/>
      <c r="K634" s="530"/>
      <c r="L634" s="530"/>
      <c r="M634" s="530"/>
      <c r="N634" s="530"/>
      <c r="O634" s="530"/>
      <c r="P634" s="530"/>
      <c r="Q634" s="530"/>
      <c r="R634" s="530"/>
      <c r="S634" s="530"/>
      <c r="T634" s="530"/>
      <c r="U634" s="530"/>
      <c r="V634" s="530"/>
      <c r="W634" s="530"/>
      <c r="X634" s="530"/>
      <c r="Y634" s="530"/>
      <c r="Z634" s="530"/>
    </row>
    <row r="635">
      <c r="A635" s="534"/>
      <c r="B635" s="535"/>
      <c r="C635" s="534"/>
      <c r="D635" s="536"/>
      <c r="E635" s="534"/>
      <c r="F635" s="530"/>
      <c r="G635" s="530"/>
      <c r="H635" s="530"/>
      <c r="I635" s="530"/>
      <c r="J635" s="530"/>
      <c r="K635" s="530"/>
      <c r="L635" s="530"/>
      <c r="M635" s="530"/>
      <c r="N635" s="530"/>
      <c r="O635" s="530"/>
      <c r="P635" s="530"/>
      <c r="Q635" s="530"/>
      <c r="R635" s="530"/>
      <c r="S635" s="530"/>
      <c r="T635" s="530"/>
      <c r="U635" s="530"/>
      <c r="V635" s="530"/>
      <c r="W635" s="530"/>
      <c r="X635" s="530"/>
      <c r="Y635" s="530"/>
      <c r="Z635" s="530"/>
    </row>
    <row r="636">
      <c r="A636" s="534"/>
      <c r="B636" s="535"/>
      <c r="C636" s="534"/>
      <c r="D636" s="536"/>
      <c r="E636" s="534"/>
      <c r="F636" s="530"/>
      <c r="G636" s="530"/>
      <c r="H636" s="530"/>
      <c r="I636" s="530"/>
      <c r="J636" s="530"/>
      <c r="K636" s="530"/>
      <c r="L636" s="530"/>
      <c r="M636" s="530"/>
      <c r="N636" s="530"/>
      <c r="O636" s="530"/>
      <c r="P636" s="530"/>
      <c r="Q636" s="530"/>
      <c r="R636" s="530"/>
      <c r="S636" s="530"/>
      <c r="T636" s="530"/>
      <c r="U636" s="530"/>
      <c r="V636" s="530"/>
      <c r="W636" s="530"/>
      <c r="X636" s="530"/>
      <c r="Y636" s="530"/>
      <c r="Z636" s="530"/>
    </row>
    <row r="637">
      <c r="A637" s="534"/>
      <c r="B637" s="535"/>
      <c r="C637" s="534"/>
      <c r="D637" s="536"/>
      <c r="E637" s="534"/>
      <c r="F637" s="530"/>
      <c r="G637" s="530"/>
      <c r="H637" s="530"/>
      <c r="I637" s="530"/>
      <c r="J637" s="530"/>
      <c r="K637" s="530"/>
      <c r="L637" s="530"/>
      <c r="M637" s="530"/>
      <c r="N637" s="530"/>
      <c r="O637" s="530"/>
      <c r="P637" s="530"/>
      <c r="Q637" s="530"/>
      <c r="R637" s="530"/>
      <c r="S637" s="530"/>
      <c r="T637" s="530"/>
      <c r="U637" s="530"/>
      <c r="V637" s="530"/>
      <c r="W637" s="530"/>
      <c r="X637" s="530"/>
      <c r="Y637" s="530"/>
      <c r="Z637" s="530"/>
    </row>
    <row r="638">
      <c r="A638" s="534"/>
      <c r="B638" s="535"/>
      <c r="C638" s="534"/>
      <c r="D638" s="536"/>
      <c r="E638" s="534"/>
      <c r="F638" s="530"/>
      <c r="G638" s="530"/>
      <c r="H638" s="530"/>
      <c r="I638" s="530"/>
      <c r="J638" s="530"/>
      <c r="K638" s="530"/>
      <c r="L638" s="530"/>
      <c r="M638" s="530"/>
      <c r="N638" s="530"/>
      <c r="O638" s="530"/>
      <c r="P638" s="530"/>
      <c r="Q638" s="530"/>
      <c r="R638" s="530"/>
      <c r="S638" s="530"/>
      <c r="T638" s="530"/>
      <c r="U638" s="530"/>
      <c r="V638" s="530"/>
      <c r="W638" s="530"/>
      <c r="X638" s="530"/>
      <c r="Y638" s="530"/>
      <c r="Z638" s="530"/>
    </row>
    <row r="639">
      <c r="A639" s="534"/>
      <c r="B639" s="535"/>
      <c r="C639" s="534"/>
      <c r="D639" s="536"/>
      <c r="E639" s="534"/>
      <c r="F639" s="530"/>
      <c r="G639" s="530"/>
      <c r="H639" s="530"/>
      <c r="I639" s="530"/>
      <c r="J639" s="530"/>
      <c r="K639" s="530"/>
      <c r="L639" s="530"/>
      <c r="M639" s="530"/>
      <c r="N639" s="530"/>
      <c r="O639" s="530"/>
      <c r="P639" s="530"/>
      <c r="Q639" s="530"/>
      <c r="R639" s="530"/>
      <c r="S639" s="530"/>
      <c r="T639" s="530"/>
      <c r="U639" s="530"/>
      <c r="V639" s="530"/>
      <c r="W639" s="530"/>
      <c r="X639" s="530"/>
      <c r="Y639" s="530"/>
      <c r="Z639" s="530"/>
    </row>
    <row r="640">
      <c r="A640" s="534"/>
      <c r="B640" s="535"/>
      <c r="C640" s="534"/>
      <c r="D640" s="536"/>
      <c r="E640" s="534"/>
      <c r="F640" s="530"/>
      <c r="G640" s="530"/>
      <c r="H640" s="530"/>
      <c r="I640" s="530"/>
      <c r="J640" s="530"/>
      <c r="K640" s="530"/>
      <c r="L640" s="530"/>
      <c r="M640" s="530"/>
      <c r="N640" s="530"/>
      <c r="O640" s="530"/>
      <c r="P640" s="530"/>
      <c r="Q640" s="530"/>
      <c r="R640" s="530"/>
      <c r="S640" s="530"/>
      <c r="T640" s="530"/>
      <c r="U640" s="530"/>
      <c r="V640" s="530"/>
      <c r="W640" s="530"/>
      <c r="X640" s="530"/>
      <c r="Y640" s="530"/>
      <c r="Z640" s="530"/>
    </row>
    <row r="641">
      <c r="A641" s="534"/>
      <c r="B641" s="535"/>
      <c r="C641" s="534"/>
      <c r="D641" s="536"/>
      <c r="E641" s="534"/>
      <c r="F641" s="530"/>
      <c r="G641" s="530"/>
      <c r="H641" s="530"/>
      <c r="I641" s="530"/>
      <c r="J641" s="530"/>
      <c r="K641" s="530"/>
      <c r="L641" s="530"/>
      <c r="M641" s="530"/>
      <c r="N641" s="530"/>
      <c r="O641" s="530"/>
      <c r="P641" s="530"/>
      <c r="Q641" s="530"/>
      <c r="R641" s="530"/>
      <c r="S641" s="530"/>
      <c r="T641" s="530"/>
      <c r="U641" s="530"/>
      <c r="V641" s="530"/>
      <c r="W641" s="530"/>
      <c r="X641" s="530"/>
      <c r="Y641" s="530"/>
      <c r="Z641" s="530"/>
    </row>
    <row r="642">
      <c r="A642" s="534"/>
      <c r="B642" s="535"/>
      <c r="C642" s="534"/>
      <c r="D642" s="536"/>
      <c r="E642" s="534"/>
      <c r="F642" s="530"/>
      <c r="G642" s="530"/>
      <c r="H642" s="530"/>
      <c r="I642" s="530"/>
      <c r="J642" s="530"/>
      <c r="K642" s="530"/>
      <c r="L642" s="530"/>
      <c r="M642" s="530"/>
      <c r="N642" s="530"/>
      <c r="O642" s="530"/>
      <c r="P642" s="530"/>
      <c r="Q642" s="530"/>
      <c r="R642" s="530"/>
      <c r="S642" s="530"/>
      <c r="T642" s="530"/>
      <c r="U642" s="530"/>
      <c r="V642" s="530"/>
      <c r="W642" s="530"/>
      <c r="X642" s="530"/>
      <c r="Y642" s="530"/>
      <c r="Z642" s="530"/>
    </row>
    <row r="643">
      <c r="A643" s="534"/>
      <c r="B643" s="535"/>
      <c r="C643" s="534"/>
      <c r="D643" s="536"/>
      <c r="E643" s="534"/>
      <c r="F643" s="530"/>
      <c r="G643" s="530"/>
      <c r="H643" s="530"/>
      <c r="I643" s="530"/>
      <c r="J643" s="530"/>
      <c r="K643" s="530"/>
      <c r="L643" s="530"/>
      <c r="M643" s="530"/>
      <c r="N643" s="530"/>
      <c r="O643" s="530"/>
      <c r="P643" s="530"/>
      <c r="Q643" s="530"/>
      <c r="R643" s="530"/>
      <c r="S643" s="530"/>
      <c r="T643" s="530"/>
      <c r="U643" s="530"/>
      <c r="V643" s="530"/>
      <c r="W643" s="530"/>
      <c r="X643" s="530"/>
      <c r="Y643" s="530"/>
      <c r="Z643" s="530"/>
    </row>
    <row r="644">
      <c r="A644" s="534"/>
      <c r="B644" s="535"/>
      <c r="C644" s="534"/>
      <c r="D644" s="536"/>
      <c r="E644" s="534"/>
      <c r="F644" s="530"/>
      <c r="G644" s="530"/>
      <c r="H644" s="530"/>
      <c r="I644" s="530"/>
      <c r="J644" s="530"/>
      <c r="K644" s="530"/>
      <c r="L644" s="530"/>
      <c r="M644" s="530"/>
      <c r="N644" s="530"/>
      <c r="O644" s="530"/>
      <c r="P644" s="530"/>
      <c r="Q644" s="530"/>
      <c r="R644" s="530"/>
      <c r="S644" s="530"/>
      <c r="T644" s="530"/>
      <c r="U644" s="530"/>
      <c r="V644" s="530"/>
      <c r="W644" s="530"/>
      <c r="X644" s="530"/>
      <c r="Y644" s="530"/>
      <c r="Z644" s="530"/>
    </row>
    <row r="645">
      <c r="A645" s="534"/>
      <c r="B645" s="535"/>
      <c r="C645" s="534"/>
      <c r="D645" s="536"/>
      <c r="E645" s="534"/>
      <c r="F645" s="530"/>
      <c r="G645" s="530"/>
      <c r="H645" s="530"/>
      <c r="I645" s="530"/>
      <c r="J645" s="530"/>
      <c r="K645" s="530"/>
      <c r="L645" s="530"/>
      <c r="M645" s="530"/>
      <c r="N645" s="530"/>
      <c r="O645" s="530"/>
      <c r="P645" s="530"/>
      <c r="Q645" s="530"/>
      <c r="R645" s="530"/>
      <c r="S645" s="530"/>
      <c r="T645" s="530"/>
      <c r="U645" s="530"/>
      <c r="V645" s="530"/>
      <c r="W645" s="530"/>
      <c r="X645" s="530"/>
      <c r="Y645" s="530"/>
      <c r="Z645" s="530"/>
    </row>
    <row r="646">
      <c r="A646" s="534"/>
      <c r="B646" s="535"/>
      <c r="C646" s="534"/>
      <c r="D646" s="536"/>
      <c r="E646" s="534"/>
      <c r="F646" s="530"/>
      <c r="G646" s="530"/>
      <c r="H646" s="530"/>
      <c r="I646" s="530"/>
      <c r="J646" s="530"/>
      <c r="K646" s="530"/>
      <c r="L646" s="530"/>
      <c r="M646" s="530"/>
      <c r="N646" s="530"/>
      <c r="O646" s="530"/>
      <c r="P646" s="530"/>
      <c r="Q646" s="530"/>
      <c r="R646" s="530"/>
      <c r="S646" s="530"/>
      <c r="T646" s="530"/>
      <c r="U646" s="530"/>
      <c r="V646" s="530"/>
      <c r="W646" s="530"/>
      <c r="X646" s="530"/>
      <c r="Y646" s="530"/>
      <c r="Z646" s="530"/>
    </row>
    <row r="647">
      <c r="A647" s="534"/>
      <c r="B647" s="535"/>
      <c r="C647" s="534"/>
      <c r="D647" s="536"/>
      <c r="E647" s="534"/>
      <c r="F647" s="530"/>
      <c r="G647" s="530"/>
      <c r="H647" s="530"/>
      <c r="I647" s="530"/>
      <c r="J647" s="530"/>
      <c r="K647" s="530"/>
      <c r="L647" s="530"/>
      <c r="M647" s="530"/>
      <c r="N647" s="530"/>
      <c r="O647" s="530"/>
      <c r="P647" s="530"/>
      <c r="Q647" s="530"/>
      <c r="R647" s="530"/>
      <c r="S647" s="530"/>
      <c r="T647" s="530"/>
      <c r="U647" s="530"/>
      <c r="V647" s="530"/>
      <c r="W647" s="530"/>
      <c r="X647" s="530"/>
      <c r="Y647" s="530"/>
      <c r="Z647" s="530"/>
    </row>
    <row r="648">
      <c r="A648" s="534"/>
      <c r="B648" s="535"/>
      <c r="C648" s="534"/>
      <c r="D648" s="536"/>
      <c r="E648" s="534"/>
      <c r="F648" s="530"/>
      <c r="G648" s="530"/>
      <c r="H648" s="530"/>
      <c r="I648" s="530"/>
      <c r="J648" s="530"/>
      <c r="K648" s="530"/>
      <c r="L648" s="530"/>
      <c r="M648" s="530"/>
      <c r="N648" s="530"/>
      <c r="O648" s="530"/>
      <c r="P648" s="530"/>
      <c r="Q648" s="530"/>
      <c r="R648" s="530"/>
      <c r="S648" s="530"/>
      <c r="T648" s="530"/>
      <c r="U648" s="530"/>
      <c r="V648" s="530"/>
      <c r="W648" s="530"/>
      <c r="X648" s="530"/>
      <c r="Y648" s="530"/>
      <c r="Z648" s="530"/>
    </row>
    <row r="649">
      <c r="A649" s="534"/>
      <c r="B649" s="535"/>
      <c r="C649" s="534"/>
      <c r="D649" s="536"/>
      <c r="E649" s="534"/>
      <c r="F649" s="530"/>
      <c r="G649" s="530"/>
      <c r="H649" s="530"/>
      <c r="I649" s="530"/>
      <c r="J649" s="530"/>
      <c r="K649" s="530"/>
      <c r="L649" s="530"/>
      <c r="M649" s="530"/>
      <c r="N649" s="530"/>
      <c r="O649" s="530"/>
      <c r="P649" s="530"/>
      <c r="Q649" s="530"/>
      <c r="R649" s="530"/>
      <c r="S649" s="530"/>
      <c r="T649" s="530"/>
      <c r="U649" s="530"/>
      <c r="V649" s="530"/>
      <c r="W649" s="530"/>
      <c r="X649" s="530"/>
      <c r="Y649" s="530"/>
      <c r="Z649" s="530"/>
    </row>
    <row r="650">
      <c r="A650" s="534"/>
      <c r="B650" s="535"/>
      <c r="C650" s="534"/>
      <c r="D650" s="536"/>
      <c r="E650" s="534"/>
      <c r="F650" s="530"/>
      <c r="G650" s="530"/>
      <c r="H650" s="530"/>
      <c r="I650" s="530"/>
      <c r="J650" s="530"/>
      <c r="K650" s="530"/>
      <c r="L650" s="530"/>
      <c r="M650" s="530"/>
      <c r="N650" s="530"/>
      <c r="O650" s="530"/>
      <c r="P650" s="530"/>
      <c r="Q650" s="530"/>
      <c r="R650" s="530"/>
      <c r="S650" s="530"/>
      <c r="T650" s="530"/>
      <c r="U650" s="530"/>
      <c r="V650" s="530"/>
      <c r="W650" s="530"/>
      <c r="X650" s="530"/>
      <c r="Y650" s="530"/>
      <c r="Z650" s="530"/>
    </row>
    <row r="651">
      <c r="A651" s="534"/>
      <c r="B651" s="535"/>
      <c r="C651" s="534"/>
      <c r="D651" s="536"/>
      <c r="E651" s="534"/>
      <c r="F651" s="530"/>
      <c r="G651" s="530"/>
      <c r="H651" s="530"/>
      <c r="I651" s="530"/>
      <c r="J651" s="530"/>
      <c r="K651" s="530"/>
      <c r="L651" s="530"/>
      <c r="M651" s="530"/>
      <c r="N651" s="530"/>
      <c r="O651" s="530"/>
      <c r="P651" s="530"/>
      <c r="Q651" s="530"/>
      <c r="R651" s="530"/>
      <c r="S651" s="530"/>
      <c r="T651" s="530"/>
      <c r="U651" s="530"/>
      <c r="V651" s="530"/>
      <c r="W651" s="530"/>
      <c r="X651" s="530"/>
      <c r="Y651" s="530"/>
      <c r="Z651" s="530"/>
    </row>
    <row r="652">
      <c r="A652" s="534"/>
      <c r="B652" s="535"/>
      <c r="C652" s="534"/>
      <c r="D652" s="536"/>
      <c r="E652" s="534"/>
      <c r="F652" s="530"/>
      <c r="G652" s="530"/>
      <c r="H652" s="530"/>
      <c r="I652" s="530"/>
      <c r="J652" s="530"/>
      <c r="K652" s="530"/>
      <c r="L652" s="530"/>
      <c r="M652" s="530"/>
      <c r="N652" s="530"/>
      <c r="O652" s="530"/>
      <c r="P652" s="530"/>
      <c r="Q652" s="530"/>
      <c r="R652" s="530"/>
      <c r="S652" s="530"/>
      <c r="T652" s="530"/>
      <c r="U652" s="530"/>
      <c r="V652" s="530"/>
      <c r="W652" s="530"/>
      <c r="X652" s="530"/>
      <c r="Y652" s="530"/>
      <c r="Z652" s="530"/>
    </row>
    <row r="653">
      <c r="A653" s="534"/>
      <c r="B653" s="535"/>
      <c r="C653" s="534"/>
      <c r="D653" s="536"/>
      <c r="E653" s="534"/>
      <c r="F653" s="530"/>
      <c r="G653" s="530"/>
      <c r="H653" s="530"/>
      <c r="I653" s="530"/>
      <c r="J653" s="530"/>
      <c r="K653" s="530"/>
      <c r="L653" s="530"/>
      <c r="M653" s="530"/>
      <c r="N653" s="530"/>
      <c r="O653" s="530"/>
      <c r="P653" s="530"/>
      <c r="Q653" s="530"/>
      <c r="R653" s="530"/>
      <c r="S653" s="530"/>
      <c r="T653" s="530"/>
      <c r="U653" s="530"/>
      <c r="V653" s="530"/>
      <c r="W653" s="530"/>
      <c r="X653" s="530"/>
      <c r="Y653" s="530"/>
      <c r="Z653" s="530"/>
    </row>
    <row r="654">
      <c r="A654" s="534"/>
      <c r="B654" s="535"/>
      <c r="C654" s="534"/>
      <c r="D654" s="536"/>
      <c r="E654" s="534"/>
      <c r="F654" s="530"/>
      <c r="G654" s="530"/>
      <c r="H654" s="530"/>
      <c r="I654" s="530"/>
      <c r="J654" s="530"/>
      <c r="K654" s="530"/>
      <c r="L654" s="530"/>
      <c r="M654" s="530"/>
      <c r="N654" s="530"/>
      <c r="O654" s="530"/>
      <c r="P654" s="530"/>
      <c r="Q654" s="530"/>
      <c r="R654" s="530"/>
      <c r="S654" s="530"/>
      <c r="T654" s="530"/>
      <c r="U654" s="530"/>
      <c r="V654" s="530"/>
      <c r="W654" s="530"/>
      <c r="X654" s="530"/>
      <c r="Y654" s="530"/>
      <c r="Z654" s="530"/>
    </row>
    <row r="655">
      <c r="A655" s="534"/>
      <c r="B655" s="535"/>
      <c r="C655" s="534"/>
      <c r="D655" s="536"/>
      <c r="E655" s="534"/>
      <c r="F655" s="530"/>
      <c r="G655" s="530"/>
      <c r="H655" s="530"/>
      <c r="I655" s="530"/>
      <c r="J655" s="530"/>
      <c r="K655" s="530"/>
      <c r="L655" s="530"/>
      <c r="M655" s="530"/>
      <c r="N655" s="530"/>
      <c r="O655" s="530"/>
      <c r="P655" s="530"/>
      <c r="Q655" s="530"/>
      <c r="R655" s="530"/>
      <c r="S655" s="530"/>
      <c r="T655" s="530"/>
      <c r="U655" s="530"/>
      <c r="V655" s="530"/>
      <c r="W655" s="530"/>
      <c r="X655" s="530"/>
      <c r="Y655" s="530"/>
      <c r="Z655" s="530"/>
    </row>
    <row r="656">
      <c r="A656" s="534"/>
      <c r="B656" s="535"/>
      <c r="C656" s="534"/>
      <c r="D656" s="536"/>
      <c r="E656" s="534"/>
      <c r="F656" s="530"/>
      <c r="G656" s="530"/>
      <c r="H656" s="530"/>
      <c r="I656" s="530"/>
      <c r="J656" s="530"/>
      <c r="K656" s="530"/>
      <c r="L656" s="530"/>
      <c r="M656" s="530"/>
      <c r="N656" s="530"/>
      <c r="O656" s="530"/>
      <c r="P656" s="530"/>
      <c r="Q656" s="530"/>
      <c r="R656" s="530"/>
      <c r="S656" s="530"/>
      <c r="T656" s="530"/>
      <c r="U656" s="530"/>
      <c r="V656" s="530"/>
      <c r="W656" s="530"/>
      <c r="X656" s="530"/>
      <c r="Y656" s="530"/>
      <c r="Z656" s="530"/>
    </row>
    <row r="657">
      <c r="A657" s="534"/>
      <c r="B657" s="535"/>
      <c r="C657" s="534"/>
      <c r="D657" s="536"/>
      <c r="E657" s="534"/>
      <c r="F657" s="530"/>
      <c r="G657" s="530"/>
      <c r="H657" s="530"/>
      <c r="I657" s="530"/>
      <c r="J657" s="530"/>
      <c r="K657" s="530"/>
      <c r="L657" s="530"/>
      <c r="M657" s="530"/>
      <c r="N657" s="530"/>
      <c r="O657" s="530"/>
      <c r="P657" s="530"/>
      <c r="Q657" s="530"/>
      <c r="R657" s="530"/>
      <c r="S657" s="530"/>
      <c r="T657" s="530"/>
      <c r="U657" s="530"/>
      <c r="V657" s="530"/>
      <c r="W657" s="530"/>
      <c r="X657" s="530"/>
      <c r="Y657" s="530"/>
      <c r="Z657" s="530"/>
    </row>
    <row r="658">
      <c r="A658" s="534"/>
      <c r="B658" s="535"/>
      <c r="C658" s="534"/>
      <c r="D658" s="536"/>
      <c r="E658" s="534"/>
      <c r="F658" s="530"/>
      <c r="G658" s="530"/>
      <c r="H658" s="530"/>
      <c r="I658" s="530"/>
      <c r="J658" s="530"/>
      <c r="K658" s="530"/>
      <c r="L658" s="530"/>
      <c r="M658" s="530"/>
      <c r="N658" s="530"/>
      <c r="O658" s="530"/>
      <c r="P658" s="530"/>
      <c r="Q658" s="530"/>
      <c r="R658" s="530"/>
      <c r="S658" s="530"/>
      <c r="T658" s="530"/>
      <c r="U658" s="530"/>
      <c r="V658" s="530"/>
      <c r="W658" s="530"/>
      <c r="X658" s="530"/>
      <c r="Y658" s="530"/>
      <c r="Z658" s="530"/>
    </row>
    <row r="659">
      <c r="A659" s="534"/>
      <c r="B659" s="535"/>
      <c r="C659" s="534"/>
      <c r="D659" s="536"/>
      <c r="E659" s="534"/>
      <c r="F659" s="530"/>
      <c r="G659" s="530"/>
      <c r="H659" s="530"/>
      <c r="I659" s="530"/>
      <c r="J659" s="530"/>
      <c r="K659" s="530"/>
      <c r="L659" s="530"/>
      <c r="M659" s="530"/>
      <c r="N659" s="530"/>
      <c r="O659" s="530"/>
      <c r="P659" s="530"/>
      <c r="Q659" s="530"/>
      <c r="R659" s="530"/>
      <c r="S659" s="530"/>
      <c r="T659" s="530"/>
      <c r="U659" s="530"/>
      <c r="V659" s="530"/>
      <c r="W659" s="530"/>
      <c r="X659" s="530"/>
      <c r="Y659" s="530"/>
      <c r="Z659" s="530"/>
    </row>
    <row r="660">
      <c r="A660" s="534"/>
      <c r="B660" s="535"/>
      <c r="C660" s="534"/>
      <c r="D660" s="536"/>
      <c r="E660" s="534"/>
      <c r="F660" s="530"/>
      <c r="G660" s="530"/>
      <c r="H660" s="530"/>
      <c r="I660" s="530"/>
      <c r="J660" s="530"/>
      <c r="K660" s="530"/>
      <c r="L660" s="530"/>
      <c r="M660" s="530"/>
      <c r="N660" s="530"/>
      <c r="O660" s="530"/>
      <c r="P660" s="530"/>
      <c r="Q660" s="530"/>
      <c r="R660" s="530"/>
      <c r="S660" s="530"/>
      <c r="T660" s="530"/>
      <c r="U660" s="530"/>
      <c r="V660" s="530"/>
      <c r="W660" s="530"/>
      <c r="X660" s="530"/>
      <c r="Y660" s="530"/>
      <c r="Z660" s="530"/>
    </row>
    <row r="661">
      <c r="A661" s="534"/>
      <c r="B661" s="535"/>
      <c r="C661" s="534"/>
      <c r="D661" s="536"/>
      <c r="E661" s="534"/>
      <c r="F661" s="530"/>
      <c r="G661" s="530"/>
      <c r="H661" s="530"/>
      <c r="I661" s="530"/>
      <c r="J661" s="530"/>
      <c r="K661" s="530"/>
      <c r="L661" s="530"/>
      <c r="M661" s="530"/>
      <c r="N661" s="530"/>
      <c r="O661" s="530"/>
      <c r="P661" s="530"/>
      <c r="Q661" s="530"/>
      <c r="R661" s="530"/>
      <c r="S661" s="530"/>
      <c r="T661" s="530"/>
      <c r="U661" s="530"/>
      <c r="V661" s="530"/>
      <c r="W661" s="530"/>
      <c r="X661" s="530"/>
      <c r="Y661" s="530"/>
      <c r="Z661" s="530"/>
    </row>
    <row r="662">
      <c r="A662" s="534"/>
      <c r="B662" s="535"/>
      <c r="C662" s="534"/>
      <c r="D662" s="536"/>
      <c r="E662" s="534"/>
      <c r="F662" s="530"/>
      <c r="G662" s="530"/>
      <c r="H662" s="530"/>
      <c r="I662" s="530"/>
      <c r="J662" s="530"/>
      <c r="K662" s="530"/>
      <c r="L662" s="530"/>
      <c r="M662" s="530"/>
      <c r="N662" s="530"/>
      <c r="O662" s="530"/>
      <c r="P662" s="530"/>
      <c r="Q662" s="530"/>
      <c r="R662" s="530"/>
      <c r="S662" s="530"/>
      <c r="T662" s="530"/>
      <c r="U662" s="530"/>
      <c r="V662" s="530"/>
      <c r="W662" s="530"/>
      <c r="X662" s="530"/>
      <c r="Y662" s="530"/>
      <c r="Z662" s="530"/>
    </row>
    <row r="663">
      <c r="A663" s="534"/>
      <c r="B663" s="535"/>
      <c r="C663" s="534"/>
      <c r="D663" s="536"/>
      <c r="E663" s="534"/>
      <c r="F663" s="530"/>
      <c r="G663" s="530"/>
      <c r="H663" s="530"/>
      <c r="I663" s="530"/>
      <c r="J663" s="530"/>
      <c r="K663" s="530"/>
      <c r="L663" s="530"/>
      <c r="M663" s="530"/>
      <c r="N663" s="530"/>
      <c r="O663" s="530"/>
      <c r="P663" s="530"/>
      <c r="Q663" s="530"/>
      <c r="R663" s="530"/>
      <c r="S663" s="530"/>
      <c r="T663" s="530"/>
      <c r="U663" s="530"/>
      <c r="V663" s="530"/>
      <c r="W663" s="530"/>
      <c r="X663" s="530"/>
      <c r="Y663" s="530"/>
      <c r="Z663" s="530"/>
    </row>
    <row r="664">
      <c r="A664" s="534"/>
      <c r="B664" s="535"/>
      <c r="C664" s="534"/>
      <c r="D664" s="536"/>
      <c r="E664" s="534"/>
      <c r="F664" s="530"/>
      <c r="G664" s="530"/>
      <c r="H664" s="530"/>
      <c r="I664" s="530"/>
      <c r="J664" s="530"/>
      <c r="K664" s="530"/>
      <c r="L664" s="530"/>
      <c r="M664" s="530"/>
      <c r="N664" s="530"/>
      <c r="O664" s="530"/>
      <c r="P664" s="530"/>
      <c r="Q664" s="530"/>
      <c r="R664" s="530"/>
      <c r="S664" s="530"/>
      <c r="T664" s="530"/>
      <c r="U664" s="530"/>
      <c r="V664" s="530"/>
      <c r="W664" s="530"/>
      <c r="X664" s="530"/>
      <c r="Y664" s="530"/>
      <c r="Z664" s="530"/>
    </row>
    <row r="665">
      <c r="A665" s="534"/>
      <c r="B665" s="535"/>
      <c r="C665" s="534"/>
      <c r="D665" s="536"/>
      <c r="E665" s="534"/>
      <c r="F665" s="530"/>
      <c r="G665" s="530"/>
      <c r="H665" s="530"/>
      <c r="I665" s="530"/>
      <c r="J665" s="530"/>
      <c r="K665" s="530"/>
      <c r="L665" s="530"/>
      <c r="M665" s="530"/>
      <c r="N665" s="530"/>
      <c r="O665" s="530"/>
      <c r="P665" s="530"/>
      <c r="Q665" s="530"/>
      <c r="R665" s="530"/>
      <c r="S665" s="530"/>
      <c r="T665" s="530"/>
      <c r="U665" s="530"/>
      <c r="V665" s="530"/>
      <c r="W665" s="530"/>
      <c r="X665" s="530"/>
      <c r="Y665" s="530"/>
      <c r="Z665" s="530"/>
    </row>
    <row r="666">
      <c r="A666" s="534"/>
      <c r="B666" s="535"/>
      <c r="C666" s="534"/>
      <c r="D666" s="536"/>
      <c r="E666" s="534"/>
      <c r="F666" s="530"/>
      <c r="G666" s="530"/>
      <c r="H666" s="530"/>
      <c r="I666" s="530"/>
      <c r="J666" s="530"/>
      <c r="K666" s="530"/>
      <c r="L666" s="530"/>
      <c r="M666" s="530"/>
      <c r="N666" s="530"/>
      <c r="O666" s="530"/>
      <c r="P666" s="530"/>
      <c r="Q666" s="530"/>
      <c r="R666" s="530"/>
      <c r="S666" s="530"/>
      <c r="T666" s="530"/>
      <c r="U666" s="530"/>
      <c r="V666" s="530"/>
      <c r="W666" s="530"/>
      <c r="X666" s="530"/>
      <c r="Y666" s="530"/>
      <c r="Z666" s="530"/>
    </row>
    <row r="667">
      <c r="A667" s="534"/>
      <c r="B667" s="535"/>
      <c r="C667" s="534"/>
      <c r="D667" s="536"/>
      <c r="E667" s="534"/>
      <c r="F667" s="530"/>
      <c r="G667" s="530"/>
      <c r="H667" s="530"/>
      <c r="I667" s="530"/>
      <c r="J667" s="530"/>
      <c r="K667" s="530"/>
      <c r="L667" s="530"/>
      <c r="M667" s="530"/>
      <c r="N667" s="530"/>
      <c r="O667" s="530"/>
      <c r="P667" s="530"/>
      <c r="Q667" s="530"/>
      <c r="R667" s="530"/>
      <c r="S667" s="530"/>
      <c r="T667" s="530"/>
      <c r="U667" s="530"/>
      <c r="V667" s="530"/>
      <c r="W667" s="530"/>
      <c r="X667" s="530"/>
      <c r="Y667" s="530"/>
      <c r="Z667" s="530"/>
    </row>
    <row r="668">
      <c r="A668" s="534"/>
      <c r="B668" s="535"/>
      <c r="C668" s="534"/>
      <c r="D668" s="536"/>
      <c r="E668" s="534"/>
      <c r="F668" s="530"/>
      <c r="G668" s="530"/>
      <c r="H668" s="530"/>
      <c r="I668" s="530"/>
      <c r="J668" s="530"/>
      <c r="K668" s="530"/>
      <c r="L668" s="530"/>
      <c r="M668" s="530"/>
      <c r="N668" s="530"/>
      <c r="O668" s="530"/>
      <c r="P668" s="530"/>
      <c r="Q668" s="530"/>
      <c r="R668" s="530"/>
      <c r="S668" s="530"/>
      <c r="T668" s="530"/>
      <c r="U668" s="530"/>
      <c r="V668" s="530"/>
      <c r="W668" s="530"/>
      <c r="X668" s="530"/>
      <c r="Y668" s="530"/>
      <c r="Z668" s="530"/>
    </row>
    <row r="669">
      <c r="A669" s="534"/>
      <c r="B669" s="535"/>
      <c r="C669" s="534"/>
      <c r="D669" s="536"/>
      <c r="E669" s="534"/>
      <c r="F669" s="530"/>
      <c r="G669" s="530"/>
      <c r="H669" s="530"/>
      <c r="I669" s="530"/>
      <c r="J669" s="530"/>
      <c r="K669" s="530"/>
      <c r="L669" s="530"/>
      <c r="M669" s="530"/>
      <c r="N669" s="530"/>
      <c r="O669" s="530"/>
      <c r="P669" s="530"/>
      <c r="Q669" s="530"/>
      <c r="R669" s="530"/>
      <c r="S669" s="530"/>
      <c r="T669" s="530"/>
      <c r="U669" s="530"/>
      <c r="V669" s="530"/>
      <c r="W669" s="530"/>
      <c r="X669" s="530"/>
      <c r="Y669" s="530"/>
      <c r="Z669" s="530"/>
    </row>
    <row r="670">
      <c r="A670" s="534"/>
      <c r="B670" s="535"/>
      <c r="C670" s="534"/>
      <c r="D670" s="536"/>
      <c r="E670" s="534"/>
      <c r="F670" s="530"/>
      <c r="G670" s="530"/>
      <c r="H670" s="530"/>
      <c r="I670" s="530"/>
      <c r="J670" s="530"/>
      <c r="K670" s="530"/>
      <c r="L670" s="530"/>
      <c r="M670" s="530"/>
      <c r="N670" s="530"/>
      <c r="O670" s="530"/>
      <c r="P670" s="530"/>
      <c r="Q670" s="530"/>
      <c r="R670" s="530"/>
      <c r="S670" s="530"/>
      <c r="T670" s="530"/>
      <c r="U670" s="530"/>
      <c r="V670" s="530"/>
      <c r="W670" s="530"/>
      <c r="X670" s="530"/>
      <c r="Y670" s="530"/>
      <c r="Z670" s="530"/>
    </row>
    <row r="671">
      <c r="A671" s="534"/>
      <c r="B671" s="535"/>
      <c r="C671" s="534"/>
      <c r="D671" s="536"/>
      <c r="E671" s="534"/>
      <c r="F671" s="530"/>
      <c r="G671" s="530"/>
      <c r="H671" s="530"/>
      <c r="I671" s="530"/>
      <c r="J671" s="530"/>
      <c r="K671" s="530"/>
      <c r="L671" s="530"/>
      <c r="M671" s="530"/>
      <c r="N671" s="530"/>
      <c r="O671" s="530"/>
      <c r="P671" s="530"/>
      <c r="Q671" s="530"/>
      <c r="R671" s="530"/>
      <c r="S671" s="530"/>
      <c r="T671" s="530"/>
      <c r="U671" s="530"/>
      <c r="V671" s="530"/>
      <c r="W671" s="530"/>
      <c r="X671" s="530"/>
      <c r="Y671" s="530"/>
      <c r="Z671" s="530"/>
    </row>
    <row r="672">
      <c r="A672" s="534"/>
      <c r="B672" s="535"/>
      <c r="C672" s="534"/>
      <c r="D672" s="536"/>
      <c r="E672" s="534"/>
      <c r="F672" s="530"/>
      <c r="G672" s="530"/>
      <c r="H672" s="530"/>
      <c r="I672" s="530"/>
      <c r="J672" s="530"/>
      <c r="K672" s="530"/>
      <c r="L672" s="530"/>
      <c r="M672" s="530"/>
      <c r="N672" s="530"/>
      <c r="O672" s="530"/>
      <c r="P672" s="530"/>
      <c r="Q672" s="530"/>
      <c r="R672" s="530"/>
      <c r="S672" s="530"/>
      <c r="T672" s="530"/>
      <c r="U672" s="530"/>
      <c r="V672" s="530"/>
      <c r="W672" s="530"/>
      <c r="X672" s="530"/>
      <c r="Y672" s="530"/>
      <c r="Z672" s="530"/>
    </row>
    <row r="673">
      <c r="A673" s="534"/>
      <c r="B673" s="535"/>
      <c r="C673" s="534"/>
      <c r="D673" s="536"/>
      <c r="E673" s="534"/>
      <c r="F673" s="530"/>
      <c r="G673" s="530"/>
      <c r="H673" s="530"/>
      <c r="I673" s="530"/>
      <c r="J673" s="530"/>
      <c r="K673" s="530"/>
      <c r="L673" s="530"/>
      <c r="M673" s="530"/>
      <c r="N673" s="530"/>
      <c r="O673" s="530"/>
      <c r="P673" s="530"/>
      <c r="Q673" s="530"/>
      <c r="R673" s="530"/>
      <c r="S673" s="530"/>
      <c r="T673" s="530"/>
      <c r="U673" s="530"/>
      <c r="V673" s="530"/>
      <c r="W673" s="530"/>
      <c r="X673" s="530"/>
      <c r="Y673" s="530"/>
      <c r="Z673" s="530"/>
    </row>
    <row r="674">
      <c r="A674" s="534"/>
      <c r="B674" s="535"/>
      <c r="C674" s="534"/>
      <c r="D674" s="536"/>
      <c r="E674" s="534"/>
      <c r="F674" s="530"/>
      <c r="G674" s="530"/>
      <c r="H674" s="530"/>
      <c r="I674" s="530"/>
      <c r="J674" s="530"/>
      <c r="K674" s="530"/>
      <c r="L674" s="530"/>
      <c r="M674" s="530"/>
      <c r="N674" s="530"/>
      <c r="O674" s="530"/>
      <c r="P674" s="530"/>
      <c r="Q674" s="530"/>
      <c r="R674" s="530"/>
      <c r="S674" s="530"/>
      <c r="T674" s="530"/>
      <c r="U674" s="530"/>
      <c r="V674" s="530"/>
      <c r="W674" s="530"/>
      <c r="X674" s="530"/>
      <c r="Y674" s="530"/>
      <c r="Z674" s="530"/>
    </row>
    <row r="675">
      <c r="A675" s="534"/>
      <c r="B675" s="535"/>
      <c r="C675" s="534"/>
      <c r="D675" s="536"/>
      <c r="E675" s="534"/>
      <c r="F675" s="530"/>
      <c r="G675" s="530"/>
      <c r="H675" s="530"/>
      <c r="I675" s="530"/>
      <c r="J675" s="530"/>
      <c r="K675" s="530"/>
      <c r="L675" s="530"/>
      <c r="M675" s="530"/>
      <c r="N675" s="530"/>
      <c r="O675" s="530"/>
      <c r="P675" s="530"/>
      <c r="Q675" s="530"/>
      <c r="R675" s="530"/>
      <c r="S675" s="530"/>
      <c r="T675" s="530"/>
      <c r="U675" s="530"/>
      <c r="V675" s="530"/>
      <c r="W675" s="530"/>
      <c r="X675" s="530"/>
      <c r="Y675" s="530"/>
      <c r="Z675" s="530"/>
    </row>
    <row r="676">
      <c r="A676" s="534"/>
      <c r="B676" s="535"/>
      <c r="C676" s="534"/>
      <c r="D676" s="536"/>
      <c r="E676" s="534"/>
      <c r="F676" s="530"/>
      <c r="G676" s="530"/>
      <c r="H676" s="530"/>
      <c r="I676" s="530"/>
      <c r="J676" s="530"/>
      <c r="K676" s="530"/>
      <c r="L676" s="530"/>
      <c r="M676" s="530"/>
      <c r="N676" s="530"/>
      <c r="O676" s="530"/>
      <c r="P676" s="530"/>
      <c r="Q676" s="530"/>
      <c r="R676" s="530"/>
      <c r="S676" s="530"/>
      <c r="T676" s="530"/>
      <c r="U676" s="530"/>
      <c r="V676" s="530"/>
      <c r="W676" s="530"/>
      <c r="X676" s="530"/>
      <c r="Y676" s="530"/>
      <c r="Z676" s="530"/>
    </row>
    <row r="677">
      <c r="A677" s="534"/>
      <c r="B677" s="535"/>
      <c r="C677" s="534"/>
      <c r="D677" s="536"/>
      <c r="E677" s="534"/>
      <c r="F677" s="530"/>
      <c r="G677" s="530"/>
      <c r="H677" s="530"/>
      <c r="I677" s="530"/>
      <c r="J677" s="530"/>
      <c r="K677" s="530"/>
      <c r="L677" s="530"/>
      <c r="M677" s="530"/>
      <c r="N677" s="530"/>
      <c r="O677" s="530"/>
      <c r="P677" s="530"/>
      <c r="Q677" s="530"/>
      <c r="R677" s="530"/>
      <c r="S677" s="530"/>
      <c r="T677" s="530"/>
      <c r="U677" s="530"/>
      <c r="V677" s="530"/>
      <c r="W677" s="530"/>
      <c r="X677" s="530"/>
      <c r="Y677" s="530"/>
      <c r="Z677" s="530"/>
    </row>
    <row r="678">
      <c r="A678" s="534"/>
      <c r="B678" s="535"/>
      <c r="C678" s="534"/>
      <c r="D678" s="536"/>
      <c r="E678" s="534"/>
      <c r="F678" s="530"/>
      <c r="G678" s="530"/>
      <c r="H678" s="530"/>
      <c r="I678" s="530"/>
      <c r="J678" s="530"/>
      <c r="K678" s="530"/>
      <c r="L678" s="530"/>
      <c r="M678" s="530"/>
      <c r="N678" s="530"/>
      <c r="O678" s="530"/>
      <c r="P678" s="530"/>
      <c r="Q678" s="530"/>
      <c r="R678" s="530"/>
      <c r="S678" s="530"/>
      <c r="T678" s="530"/>
      <c r="U678" s="530"/>
      <c r="V678" s="530"/>
      <c r="W678" s="530"/>
      <c r="X678" s="530"/>
      <c r="Y678" s="530"/>
      <c r="Z678" s="530"/>
    </row>
    <row r="679">
      <c r="A679" s="534"/>
      <c r="B679" s="535"/>
      <c r="C679" s="534"/>
      <c r="D679" s="536"/>
      <c r="E679" s="534"/>
      <c r="F679" s="530"/>
      <c r="G679" s="530"/>
      <c r="H679" s="530"/>
      <c r="I679" s="530"/>
      <c r="J679" s="530"/>
      <c r="K679" s="530"/>
      <c r="L679" s="530"/>
      <c r="M679" s="530"/>
      <c r="N679" s="530"/>
      <c r="O679" s="530"/>
      <c r="P679" s="530"/>
      <c r="Q679" s="530"/>
      <c r="R679" s="530"/>
      <c r="S679" s="530"/>
      <c r="T679" s="530"/>
      <c r="U679" s="530"/>
      <c r="V679" s="530"/>
      <c r="W679" s="530"/>
      <c r="X679" s="530"/>
      <c r="Y679" s="530"/>
      <c r="Z679" s="530"/>
    </row>
    <row r="680">
      <c r="A680" s="534"/>
      <c r="B680" s="535"/>
      <c r="C680" s="534"/>
      <c r="D680" s="536"/>
      <c r="E680" s="534"/>
      <c r="F680" s="530"/>
      <c r="G680" s="530"/>
      <c r="H680" s="530"/>
      <c r="I680" s="530"/>
      <c r="J680" s="530"/>
      <c r="K680" s="530"/>
      <c r="L680" s="530"/>
      <c r="M680" s="530"/>
      <c r="N680" s="530"/>
      <c r="O680" s="530"/>
      <c r="P680" s="530"/>
      <c r="Q680" s="530"/>
      <c r="R680" s="530"/>
      <c r="S680" s="530"/>
      <c r="T680" s="530"/>
      <c r="U680" s="530"/>
      <c r="V680" s="530"/>
      <c r="W680" s="530"/>
      <c r="X680" s="530"/>
      <c r="Y680" s="530"/>
      <c r="Z680" s="530"/>
    </row>
    <row r="681">
      <c r="A681" s="534"/>
      <c r="B681" s="535"/>
      <c r="C681" s="534"/>
      <c r="D681" s="536"/>
      <c r="E681" s="534"/>
      <c r="F681" s="530"/>
      <c r="G681" s="530"/>
      <c r="H681" s="530"/>
      <c r="I681" s="530"/>
      <c r="J681" s="530"/>
      <c r="K681" s="530"/>
      <c r="L681" s="530"/>
      <c r="M681" s="530"/>
      <c r="N681" s="530"/>
      <c r="O681" s="530"/>
      <c r="P681" s="530"/>
      <c r="Q681" s="530"/>
      <c r="R681" s="530"/>
      <c r="S681" s="530"/>
      <c r="T681" s="530"/>
      <c r="U681" s="530"/>
      <c r="V681" s="530"/>
      <c r="W681" s="530"/>
      <c r="X681" s="530"/>
      <c r="Y681" s="530"/>
      <c r="Z681" s="530"/>
    </row>
    <row r="682">
      <c r="A682" s="534"/>
      <c r="B682" s="535"/>
      <c r="C682" s="534"/>
      <c r="D682" s="536"/>
      <c r="E682" s="534"/>
      <c r="F682" s="530"/>
      <c r="G682" s="530"/>
      <c r="H682" s="530"/>
      <c r="I682" s="530"/>
      <c r="J682" s="530"/>
      <c r="K682" s="530"/>
      <c r="L682" s="530"/>
      <c r="M682" s="530"/>
      <c r="N682" s="530"/>
      <c r="O682" s="530"/>
      <c r="P682" s="530"/>
      <c r="Q682" s="530"/>
      <c r="R682" s="530"/>
      <c r="S682" s="530"/>
      <c r="T682" s="530"/>
      <c r="U682" s="530"/>
      <c r="V682" s="530"/>
      <c r="W682" s="530"/>
      <c r="X682" s="530"/>
      <c r="Y682" s="530"/>
      <c r="Z682" s="530"/>
    </row>
    <row r="683">
      <c r="A683" s="534"/>
      <c r="B683" s="535"/>
      <c r="C683" s="534"/>
      <c r="D683" s="536"/>
      <c r="E683" s="534"/>
      <c r="F683" s="530"/>
      <c r="G683" s="530"/>
      <c r="H683" s="530"/>
      <c r="I683" s="530"/>
      <c r="J683" s="530"/>
      <c r="K683" s="530"/>
      <c r="L683" s="530"/>
      <c r="M683" s="530"/>
      <c r="N683" s="530"/>
      <c r="O683" s="530"/>
      <c r="P683" s="530"/>
      <c r="Q683" s="530"/>
      <c r="R683" s="530"/>
      <c r="S683" s="530"/>
      <c r="T683" s="530"/>
      <c r="U683" s="530"/>
      <c r="V683" s="530"/>
      <c r="W683" s="530"/>
      <c r="X683" s="530"/>
      <c r="Y683" s="530"/>
      <c r="Z683" s="530"/>
    </row>
    <row r="684">
      <c r="A684" s="534"/>
      <c r="B684" s="535"/>
      <c r="C684" s="534"/>
      <c r="D684" s="536"/>
      <c r="E684" s="534"/>
      <c r="F684" s="530"/>
      <c r="G684" s="530"/>
      <c r="H684" s="530"/>
      <c r="I684" s="530"/>
      <c r="J684" s="530"/>
      <c r="K684" s="530"/>
      <c r="L684" s="530"/>
      <c r="M684" s="530"/>
      <c r="N684" s="530"/>
      <c r="O684" s="530"/>
      <c r="P684" s="530"/>
      <c r="Q684" s="530"/>
      <c r="R684" s="530"/>
      <c r="S684" s="530"/>
      <c r="T684" s="530"/>
      <c r="U684" s="530"/>
      <c r="V684" s="530"/>
      <c r="W684" s="530"/>
      <c r="X684" s="530"/>
      <c r="Y684" s="530"/>
      <c r="Z684" s="530"/>
    </row>
    <row r="685">
      <c r="A685" s="534"/>
      <c r="B685" s="535"/>
      <c r="C685" s="534"/>
      <c r="D685" s="536"/>
      <c r="E685" s="534"/>
      <c r="F685" s="530"/>
      <c r="G685" s="530"/>
      <c r="H685" s="530"/>
      <c r="I685" s="530"/>
      <c r="J685" s="530"/>
      <c r="K685" s="530"/>
      <c r="L685" s="530"/>
      <c r="M685" s="530"/>
      <c r="N685" s="530"/>
      <c r="O685" s="530"/>
      <c r="P685" s="530"/>
      <c r="Q685" s="530"/>
      <c r="R685" s="530"/>
      <c r="S685" s="530"/>
      <c r="T685" s="530"/>
      <c r="U685" s="530"/>
      <c r="V685" s="530"/>
      <c r="W685" s="530"/>
      <c r="X685" s="530"/>
      <c r="Y685" s="530"/>
      <c r="Z685" s="530"/>
    </row>
    <row r="686">
      <c r="A686" s="534"/>
      <c r="B686" s="535"/>
      <c r="C686" s="534"/>
      <c r="D686" s="536"/>
      <c r="E686" s="534"/>
      <c r="F686" s="530"/>
      <c r="G686" s="530"/>
      <c r="H686" s="530"/>
      <c r="I686" s="530"/>
      <c r="J686" s="530"/>
      <c r="K686" s="530"/>
      <c r="L686" s="530"/>
      <c r="M686" s="530"/>
      <c r="N686" s="530"/>
      <c r="O686" s="530"/>
      <c r="P686" s="530"/>
      <c r="Q686" s="530"/>
      <c r="R686" s="530"/>
      <c r="S686" s="530"/>
      <c r="T686" s="530"/>
      <c r="U686" s="530"/>
      <c r="V686" s="530"/>
      <c r="W686" s="530"/>
      <c r="X686" s="530"/>
      <c r="Y686" s="530"/>
      <c r="Z686" s="530"/>
    </row>
    <row r="687">
      <c r="A687" s="534"/>
      <c r="B687" s="535"/>
      <c r="C687" s="534"/>
      <c r="D687" s="536"/>
      <c r="E687" s="534"/>
      <c r="F687" s="530"/>
      <c r="G687" s="530"/>
      <c r="H687" s="530"/>
      <c r="I687" s="530"/>
      <c r="J687" s="530"/>
      <c r="K687" s="530"/>
      <c r="L687" s="530"/>
      <c r="M687" s="530"/>
      <c r="N687" s="530"/>
      <c r="O687" s="530"/>
      <c r="P687" s="530"/>
      <c r="Q687" s="530"/>
      <c r="R687" s="530"/>
      <c r="S687" s="530"/>
      <c r="T687" s="530"/>
      <c r="U687" s="530"/>
      <c r="V687" s="530"/>
      <c r="W687" s="530"/>
      <c r="X687" s="530"/>
      <c r="Y687" s="530"/>
      <c r="Z687" s="530"/>
    </row>
    <row r="688">
      <c r="A688" s="534"/>
      <c r="B688" s="535"/>
      <c r="C688" s="534"/>
      <c r="D688" s="536"/>
      <c r="E688" s="534"/>
      <c r="F688" s="530"/>
      <c r="G688" s="530"/>
      <c r="H688" s="530"/>
      <c r="I688" s="530"/>
      <c r="J688" s="530"/>
      <c r="K688" s="530"/>
      <c r="L688" s="530"/>
      <c r="M688" s="530"/>
      <c r="N688" s="530"/>
      <c r="O688" s="530"/>
      <c r="P688" s="530"/>
      <c r="Q688" s="530"/>
      <c r="R688" s="530"/>
      <c r="S688" s="530"/>
      <c r="T688" s="530"/>
      <c r="U688" s="530"/>
      <c r="V688" s="530"/>
      <c r="W688" s="530"/>
      <c r="X688" s="530"/>
      <c r="Y688" s="530"/>
      <c r="Z688" s="530"/>
    </row>
    <row r="689">
      <c r="A689" s="534"/>
      <c r="B689" s="535"/>
      <c r="C689" s="534"/>
      <c r="D689" s="536"/>
      <c r="E689" s="534"/>
      <c r="F689" s="530"/>
      <c r="G689" s="530"/>
      <c r="H689" s="530"/>
      <c r="I689" s="530"/>
      <c r="J689" s="530"/>
      <c r="K689" s="530"/>
      <c r="L689" s="530"/>
      <c r="M689" s="530"/>
      <c r="N689" s="530"/>
      <c r="O689" s="530"/>
      <c r="P689" s="530"/>
      <c r="Q689" s="530"/>
      <c r="R689" s="530"/>
      <c r="S689" s="530"/>
      <c r="T689" s="530"/>
      <c r="U689" s="530"/>
      <c r="V689" s="530"/>
      <c r="W689" s="530"/>
      <c r="X689" s="530"/>
      <c r="Y689" s="530"/>
      <c r="Z689" s="530"/>
    </row>
    <row r="690">
      <c r="A690" s="534"/>
      <c r="B690" s="535"/>
      <c r="C690" s="534"/>
      <c r="D690" s="536"/>
      <c r="E690" s="534"/>
      <c r="F690" s="530"/>
      <c r="G690" s="530"/>
      <c r="H690" s="530"/>
      <c r="I690" s="530"/>
      <c r="J690" s="530"/>
      <c r="K690" s="530"/>
      <c r="L690" s="530"/>
      <c r="M690" s="530"/>
      <c r="N690" s="530"/>
      <c r="O690" s="530"/>
      <c r="P690" s="530"/>
      <c r="Q690" s="530"/>
      <c r="R690" s="530"/>
      <c r="S690" s="530"/>
      <c r="T690" s="530"/>
      <c r="U690" s="530"/>
      <c r="V690" s="530"/>
      <c r="W690" s="530"/>
      <c r="X690" s="530"/>
      <c r="Y690" s="530"/>
      <c r="Z690" s="530"/>
    </row>
    <row r="691">
      <c r="A691" s="534"/>
      <c r="B691" s="535"/>
      <c r="C691" s="534"/>
      <c r="D691" s="536"/>
      <c r="E691" s="534"/>
      <c r="F691" s="530"/>
      <c r="G691" s="530"/>
      <c r="H691" s="530"/>
      <c r="I691" s="530"/>
      <c r="J691" s="530"/>
      <c r="K691" s="530"/>
      <c r="L691" s="530"/>
      <c r="M691" s="530"/>
      <c r="N691" s="530"/>
      <c r="O691" s="530"/>
      <c r="P691" s="530"/>
      <c r="Q691" s="530"/>
      <c r="R691" s="530"/>
      <c r="S691" s="530"/>
      <c r="T691" s="530"/>
      <c r="U691" s="530"/>
      <c r="V691" s="530"/>
      <c r="W691" s="530"/>
      <c r="X691" s="530"/>
      <c r="Y691" s="530"/>
      <c r="Z691" s="530"/>
    </row>
    <row r="692">
      <c r="A692" s="534"/>
      <c r="B692" s="535"/>
      <c r="C692" s="534"/>
      <c r="D692" s="536"/>
      <c r="E692" s="534"/>
      <c r="F692" s="530"/>
      <c r="G692" s="530"/>
      <c r="H692" s="530"/>
      <c r="I692" s="530"/>
      <c r="J692" s="530"/>
      <c r="K692" s="530"/>
      <c r="L692" s="530"/>
      <c r="M692" s="530"/>
      <c r="N692" s="530"/>
      <c r="O692" s="530"/>
      <c r="P692" s="530"/>
      <c r="Q692" s="530"/>
      <c r="R692" s="530"/>
      <c r="S692" s="530"/>
      <c r="T692" s="530"/>
      <c r="U692" s="530"/>
      <c r="V692" s="530"/>
      <c r="W692" s="530"/>
      <c r="X692" s="530"/>
      <c r="Y692" s="530"/>
      <c r="Z692" s="530"/>
    </row>
    <row r="693">
      <c r="A693" s="534"/>
      <c r="B693" s="535"/>
      <c r="C693" s="534"/>
      <c r="D693" s="536"/>
      <c r="E693" s="534"/>
      <c r="F693" s="530"/>
      <c r="G693" s="530"/>
      <c r="H693" s="530"/>
      <c r="I693" s="530"/>
      <c r="J693" s="530"/>
      <c r="K693" s="530"/>
      <c r="L693" s="530"/>
      <c r="M693" s="530"/>
      <c r="N693" s="530"/>
      <c r="O693" s="530"/>
      <c r="P693" s="530"/>
      <c r="Q693" s="530"/>
      <c r="R693" s="530"/>
      <c r="S693" s="530"/>
      <c r="T693" s="530"/>
      <c r="U693" s="530"/>
      <c r="V693" s="530"/>
      <c r="W693" s="530"/>
      <c r="X693" s="530"/>
      <c r="Y693" s="530"/>
      <c r="Z693" s="530"/>
    </row>
    <row r="694">
      <c r="A694" s="534"/>
      <c r="B694" s="535"/>
      <c r="C694" s="534"/>
      <c r="D694" s="536"/>
      <c r="E694" s="534"/>
      <c r="F694" s="530"/>
      <c r="G694" s="530"/>
      <c r="H694" s="530"/>
      <c r="I694" s="530"/>
      <c r="J694" s="530"/>
      <c r="K694" s="530"/>
      <c r="L694" s="530"/>
      <c r="M694" s="530"/>
      <c r="N694" s="530"/>
      <c r="O694" s="530"/>
      <c r="P694" s="530"/>
      <c r="Q694" s="530"/>
      <c r="R694" s="530"/>
      <c r="S694" s="530"/>
      <c r="T694" s="530"/>
      <c r="U694" s="530"/>
      <c r="V694" s="530"/>
      <c r="W694" s="530"/>
      <c r="X694" s="530"/>
      <c r="Y694" s="530"/>
      <c r="Z694" s="530"/>
    </row>
    <row r="695">
      <c r="A695" s="534"/>
      <c r="B695" s="535"/>
      <c r="C695" s="534"/>
      <c r="D695" s="536"/>
      <c r="E695" s="534"/>
      <c r="F695" s="530"/>
      <c r="G695" s="530"/>
      <c r="H695" s="530"/>
      <c r="I695" s="530"/>
      <c r="J695" s="530"/>
      <c r="K695" s="530"/>
      <c r="L695" s="530"/>
      <c r="M695" s="530"/>
      <c r="N695" s="530"/>
      <c r="O695" s="530"/>
      <c r="P695" s="530"/>
      <c r="Q695" s="530"/>
      <c r="R695" s="530"/>
      <c r="S695" s="530"/>
      <c r="T695" s="530"/>
      <c r="U695" s="530"/>
      <c r="V695" s="530"/>
      <c r="W695" s="530"/>
      <c r="X695" s="530"/>
      <c r="Y695" s="530"/>
      <c r="Z695" s="530"/>
    </row>
    <row r="696">
      <c r="A696" s="534"/>
      <c r="B696" s="535"/>
      <c r="C696" s="534"/>
      <c r="D696" s="536"/>
      <c r="E696" s="534"/>
      <c r="F696" s="530"/>
      <c r="G696" s="530"/>
      <c r="H696" s="530"/>
      <c r="I696" s="530"/>
      <c r="J696" s="530"/>
      <c r="K696" s="530"/>
      <c r="L696" s="530"/>
      <c r="M696" s="530"/>
      <c r="N696" s="530"/>
      <c r="O696" s="530"/>
      <c r="P696" s="530"/>
      <c r="Q696" s="530"/>
      <c r="R696" s="530"/>
      <c r="S696" s="530"/>
      <c r="T696" s="530"/>
      <c r="U696" s="530"/>
      <c r="V696" s="530"/>
      <c r="W696" s="530"/>
      <c r="X696" s="530"/>
      <c r="Y696" s="530"/>
      <c r="Z696" s="530"/>
    </row>
    <row r="697">
      <c r="A697" s="534"/>
      <c r="B697" s="535"/>
      <c r="C697" s="534"/>
      <c r="D697" s="536"/>
      <c r="E697" s="534"/>
      <c r="F697" s="530"/>
      <c r="G697" s="530"/>
      <c r="H697" s="530"/>
      <c r="I697" s="530"/>
      <c r="J697" s="530"/>
      <c r="K697" s="530"/>
      <c r="L697" s="530"/>
      <c r="M697" s="530"/>
      <c r="N697" s="530"/>
      <c r="O697" s="530"/>
      <c r="P697" s="530"/>
      <c r="Q697" s="530"/>
      <c r="R697" s="530"/>
      <c r="S697" s="530"/>
      <c r="T697" s="530"/>
      <c r="U697" s="530"/>
      <c r="V697" s="530"/>
      <c r="W697" s="530"/>
      <c r="X697" s="530"/>
      <c r="Y697" s="530"/>
      <c r="Z697" s="530"/>
    </row>
    <row r="698">
      <c r="A698" s="534"/>
      <c r="B698" s="535"/>
      <c r="C698" s="534"/>
      <c r="D698" s="536"/>
      <c r="E698" s="534"/>
      <c r="F698" s="530"/>
      <c r="G698" s="530"/>
      <c r="H698" s="530"/>
      <c r="I698" s="530"/>
      <c r="J698" s="530"/>
      <c r="K698" s="530"/>
      <c r="L698" s="530"/>
      <c r="M698" s="530"/>
      <c r="N698" s="530"/>
      <c r="O698" s="530"/>
      <c r="P698" s="530"/>
      <c r="Q698" s="530"/>
      <c r="R698" s="530"/>
      <c r="S698" s="530"/>
      <c r="T698" s="530"/>
      <c r="U698" s="530"/>
      <c r="V698" s="530"/>
      <c r="W698" s="530"/>
      <c r="X698" s="530"/>
      <c r="Y698" s="530"/>
      <c r="Z698" s="530"/>
    </row>
    <row r="699">
      <c r="A699" s="534"/>
      <c r="B699" s="535"/>
      <c r="C699" s="534"/>
      <c r="D699" s="536"/>
      <c r="E699" s="534"/>
      <c r="F699" s="530"/>
      <c r="G699" s="530"/>
      <c r="H699" s="530"/>
      <c r="I699" s="530"/>
      <c r="J699" s="530"/>
      <c r="K699" s="530"/>
      <c r="L699" s="530"/>
      <c r="M699" s="530"/>
      <c r="N699" s="530"/>
      <c r="O699" s="530"/>
      <c r="P699" s="530"/>
      <c r="Q699" s="530"/>
      <c r="R699" s="530"/>
      <c r="S699" s="530"/>
      <c r="T699" s="530"/>
      <c r="U699" s="530"/>
      <c r="V699" s="530"/>
      <c r="W699" s="530"/>
      <c r="X699" s="530"/>
      <c r="Y699" s="530"/>
      <c r="Z699" s="530"/>
    </row>
    <row r="700">
      <c r="A700" s="534"/>
      <c r="B700" s="535"/>
      <c r="C700" s="534"/>
      <c r="D700" s="536"/>
      <c r="E700" s="534"/>
      <c r="F700" s="530"/>
      <c r="G700" s="530"/>
      <c r="H700" s="530"/>
      <c r="I700" s="530"/>
      <c r="J700" s="530"/>
      <c r="K700" s="530"/>
      <c r="L700" s="530"/>
      <c r="M700" s="530"/>
      <c r="N700" s="530"/>
      <c r="O700" s="530"/>
      <c r="P700" s="530"/>
      <c r="Q700" s="530"/>
      <c r="R700" s="530"/>
      <c r="S700" s="530"/>
      <c r="T700" s="530"/>
      <c r="U700" s="530"/>
      <c r="V700" s="530"/>
      <c r="W700" s="530"/>
      <c r="X700" s="530"/>
      <c r="Y700" s="530"/>
      <c r="Z700" s="530"/>
    </row>
    <row r="701">
      <c r="A701" s="534"/>
      <c r="B701" s="535"/>
      <c r="C701" s="534"/>
      <c r="D701" s="536"/>
      <c r="E701" s="534"/>
      <c r="F701" s="530"/>
      <c r="G701" s="530"/>
      <c r="H701" s="530"/>
      <c r="I701" s="530"/>
      <c r="J701" s="530"/>
      <c r="K701" s="530"/>
      <c r="L701" s="530"/>
      <c r="M701" s="530"/>
      <c r="N701" s="530"/>
      <c r="O701" s="530"/>
      <c r="P701" s="530"/>
      <c r="Q701" s="530"/>
      <c r="R701" s="530"/>
      <c r="S701" s="530"/>
      <c r="T701" s="530"/>
      <c r="U701" s="530"/>
      <c r="V701" s="530"/>
      <c r="W701" s="530"/>
      <c r="X701" s="530"/>
      <c r="Y701" s="530"/>
      <c r="Z701" s="530"/>
    </row>
    <row r="702">
      <c r="A702" s="534"/>
      <c r="B702" s="535"/>
      <c r="C702" s="534"/>
      <c r="D702" s="536"/>
      <c r="E702" s="534"/>
      <c r="F702" s="530"/>
      <c r="G702" s="530"/>
      <c r="H702" s="530"/>
      <c r="I702" s="530"/>
      <c r="J702" s="530"/>
      <c r="K702" s="530"/>
      <c r="L702" s="530"/>
      <c r="M702" s="530"/>
      <c r="N702" s="530"/>
      <c r="O702" s="530"/>
      <c r="P702" s="530"/>
      <c r="Q702" s="530"/>
      <c r="R702" s="530"/>
      <c r="S702" s="530"/>
      <c r="T702" s="530"/>
      <c r="U702" s="530"/>
      <c r="V702" s="530"/>
      <c r="W702" s="530"/>
      <c r="X702" s="530"/>
      <c r="Y702" s="530"/>
      <c r="Z702" s="530"/>
    </row>
    <row r="703">
      <c r="A703" s="534"/>
      <c r="B703" s="535"/>
      <c r="C703" s="534"/>
      <c r="D703" s="536"/>
      <c r="E703" s="534"/>
      <c r="F703" s="530"/>
      <c r="G703" s="530"/>
      <c r="H703" s="530"/>
      <c r="I703" s="530"/>
      <c r="J703" s="530"/>
      <c r="K703" s="530"/>
      <c r="L703" s="530"/>
      <c r="M703" s="530"/>
      <c r="N703" s="530"/>
      <c r="O703" s="530"/>
      <c r="P703" s="530"/>
      <c r="Q703" s="530"/>
      <c r="R703" s="530"/>
      <c r="S703" s="530"/>
      <c r="T703" s="530"/>
      <c r="U703" s="530"/>
      <c r="V703" s="530"/>
      <c r="W703" s="530"/>
      <c r="X703" s="530"/>
      <c r="Y703" s="530"/>
      <c r="Z703" s="530"/>
    </row>
    <row r="704">
      <c r="A704" s="534"/>
      <c r="B704" s="535"/>
      <c r="C704" s="534"/>
      <c r="D704" s="536"/>
      <c r="E704" s="534"/>
      <c r="F704" s="530"/>
      <c r="G704" s="530"/>
      <c r="H704" s="530"/>
      <c r="I704" s="530"/>
      <c r="J704" s="530"/>
      <c r="K704" s="530"/>
      <c r="L704" s="530"/>
      <c r="M704" s="530"/>
      <c r="N704" s="530"/>
      <c r="O704" s="530"/>
      <c r="P704" s="530"/>
      <c r="Q704" s="530"/>
      <c r="R704" s="530"/>
      <c r="S704" s="530"/>
      <c r="T704" s="530"/>
      <c r="U704" s="530"/>
      <c r="V704" s="530"/>
      <c r="W704" s="530"/>
      <c r="X704" s="530"/>
      <c r="Y704" s="530"/>
      <c r="Z704" s="530"/>
    </row>
    <row r="705">
      <c r="A705" s="534"/>
      <c r="B705" s="535"/>
      <c r="C705" s="534"/>
      <c r="D705" s="536"/>
      <c r="E705" s="534"/>
      <c r="F705" s="530"/>
      <c r="G705" s="530"/>
      <c r="H705" s="530"/>
      <c r="I705" s="530"/>
      <c r="J705" s="530"/>
      <c r="K705" s="530"/>
      <c r="L705" s="530"/>
      <c r="M705" s="530"/>
      <c r="N705" s="530"/>
      <c r="O705" s="530"/>
      <c r="P705" s="530"/>
      <c r="Q705" s="530"/>
      <c r="R705" s="530"/>
      <c r="S705" s="530"/>
      <c r="T705" s="530"/>
      <c r="U705" s="530"/>
      <c r="V705" s="530"/>
      <c r="W705" s="530"/>
      <c r="X705" s="530"/>
      <c r="Y705" s="530"/>
      <c r="Z705" s="530"/>
    </row>
    <row r="706">
      <c r="A706" s="534"/>
      <c r="B706" s="535"/>
      <c r="C706" s="534"/>
      <c r="D706" s="536"/>
      <c r="E706" s="534"/>
      <c r="F706" s="530"/>
      <c r="G706" s="530"/>
      <c r="H706" s="530"/>
      <c r="I706" s="530"/>
      <c r="J706" s="530"/>
      <c r="K706" s="530"/>
      <c r="L706" s="530"/>
      <c r="M706" s="530"/>
      <c r="N706" s="530"/>
      <c r="O706" s="530"/>
      <c r="P706" s="530"/>
      <c r="Q706" s="530"/>
      <c r="R706" s="530"/>
      <c r="S706" s="530"/>
      <c r="T706" s="530"/>
      <c r="U706" s="530"/>
      <c r="V706" s="530"/>
      <c r="W706" s="530"/>
      <c r="X706" s="530"/>
      <c r="Y706" s="530"/>
      <c r="Z706" s="530"/>
    </row>
    <row r="707">
      <c r="A707" s="534"/>
      <c r="B707" s="535"/>
      <c r="C707" s="534"/>
      <c r="D707" s="536"/>
      <c r="E707" s="534"/>
      <c r="F707" s="530"/>
      <c r="G707" s="530"/>
      <c r="H707" s="530"/>
      <c r="I707" s="530"/>
      <c r="J707" s="530"/>
      <c r="K707" s="530"/>
      <c r="L707" s="530"/>
      <c r="M707" s="530"/>
      <c r="N707" s="530"/>
      <c r="O707" s="530"/>
      <c r="P707" s="530"/>
      <c r="Q707" s="530"/>
      <c r="R707" s="530"/>
      <c r="S707" s="530"/>
      <c r="T707" s="530"/>
      <c r="U707" s="530"/>
      <c r="V707" s="530"/>
      <c r="W707" s="530"/>
      <c r="X707" s="530"/>
      <c r="Y707" s="530"/>
      <c r="Z707" s="530"/>
    </row>
    <row r="708">
      <c r="A708" s="534"/>
      <c r="B708" s="535"/>
      <c r="C708" s="534"/>
      <c r="D708" s="536"/>
      <c r="E708" s="534"/>
      <c r="F708" s="530"/>
      <c r="G708" s="530"/>
      <c r="H708" s="530"/>
      <c r="I708" s="530"/>
      <c r="J708" s="530"/>
      <c r="K708" s="530"/>
      <c r="L708" s="530"/>
      <c r="M708" s="530"/>
      <c r="N708" s="530"/>
      <c r="O708" s="530"/>
      <c r="P708" s="530"/>
      <c r="Q708" s="530"/>
      <c r="R708" s="530"/>
      <c r="S708" s="530"/>
      <c r="T708" s="530"/>
      <c r="U708" s="530"/>
      <c r="V708" s="530"/>
      <c r="W708" s="530"/>
      <c r="X708" s="530"/>
      <c r="Y708" s="530"/>
      <c r="Z708" s="530"/>
    </row>
    <row r="709">
      <c r="A709" s="534"/>
      <c r="B709" s="535"/>
      <c r="C709" s="534"/>
      <c r="D709" s="536"/>
      <c r="E709" s="534"/>
      <c r="F709" s="530"/>
      <c r="G709" s="530"/>
      <c r="H709" s="530"/>
      <c r="I709" s="530"/>
      <c r="J709" s="530"/>
      <c r="K709" s="530"/>
      <c r="L709" s="530"/>
      <c r="M709" s="530"/>
      <c r="N709" s="530"/>
      <c r="O709" s="530"/>
      <c r="P709" s="530"/>
      <c r="Q709" s="530"/>
      <c r="R709" s="530"/>
      <c r="S709" s="530"/>
      <c r="T709" s="530"/>
      <c r="U709" s="530"/>
      <c r="V709" s="530"/>
      <c r="W709" s="530"/>
      <c r="X709" s="530"/>
      <c r="Y709" s="530"/>
      <c r="Z709" s="530"/>
    </row>
    <row r="710">
      <c r="A710" s="534"/>
      <c r="B710" s="535"/>
      <c r="C710" s="534"/>
      <c r="D710" s="536"/>
      <c r="E710" s="534"/>
      <c r="F710" s="530"/>
      <c r="G710" s="530"/>
      <c r="H710" s="530"/>
      <c r="I710" s="530"/>
      <c r="J710" s="530"/>
      <c r="K710" s="530"/>
      <c r="L710" s="530"/>
      <c r="M710" s="530"/>
      <c r="N710" s="530"/>
      <c r="O710" s="530"/>
      <c r="P710" s="530"/>
      <c r="Q710" s="530"/>
      <c r="R710" s="530"/>
      <c r="S710" s="530"/>
      <c r="T710" s="530"/>
      <c r="U710" s="530"/>
      <c r="V710" s="530"/>
      <c r="W710" s="530"/>
      <c r="X710" s="530"/>
      <c r="Y710" s="530"/>
      <c r="Z710" s="530"/>
    </row>
    <row r="711">
      <c r="A711" s="534"/>
      <c r="B711" s="535"/>
      <c r="C711" s="534"/>
      <c r="D711" s="536"/>
      <c r="E711" s="534"/>
      <c r="F711" s="530"/>
      <c r="G711" s="530"/>
      <c r="H711" s="530"/>
      <c r="I711" s="530"/>
      <c r="J711" s="530"/>
      <c r="K711" s="530"/>
      <c r="L711" s="530"/>
      <c r="M711" s="530"/>
      <c r="N711" s="530"/>
      <c r="O711" s="530"/>
      <c r="P711" s="530"/>
      <c r="Q711" s="530"/>
      <c r="R711" s="530"/>
      <c r="S711" s="530"/>
      <c r="T711" s="530"/>
      <c r="U711" s="530"/>
      <c r="V711" s="530"/>
      <c r="W711" s="530"/>
      <c r="X711" s="530"/>
      <c r="Y711" s="530"/>
      <c r="Z711" s="530"/>
    </row>
    <row r="712">
      <c r="A712" s="534"/>
      <c r="B712" s="535"/>
      <c r="C712" s="534"/>
      <c r="D712" s="536"/>
      <c r="E712" s="534"/>
      <c r="F712" s="530"/>
      <c r="G712" s="530"/>
      <c r="H712" s="530"/>
      <c r="I712" s="530"/>
      <c r="J712" s="530"/>
      <c r="K712" s="530"/>
      <c r="L712" s="530"/>
      <c r="M712" s="530"/>
      <c r="N712" s="530"/>
      <c r="O712" s="530"/>
      <c r="P712" s="530"/>
      <c r="Q712" s="530"/>
      <c r="R712" s="530"/>
      <c r="S712" s="530"/>
      <c r="T712" s="530"/>
      <c r="U712" s="530"/>
      <c r="V712" s="530"/>
      <c r="W712" s="530"/>
      <c r="X712" s="530"/>
      <c r="Y712" s="530"/>
      <c r="Z712" s="530"/>
    </row>
    <row r="713">
      <c r="A713" s="534"/>
      <c r="B713" s="535"/>
      <c r="C713" s="534"/>
      <c r="D713" s="536"/>
      <c r="E713" s="534"/>
      <c r="F713" s="530"/>
      <c r="G713" s="530"/>
      <c r="H713" s="530"/>
      <c r="I713" s="530"/>
      <c r="J713" s="530"/>
      <c r="K713" s="530"/>
      <c r="L713" s="530"/>
      <c r="M713" s="530"/>
      <c r="N713" s="530"/>
      <c r="O713" s="530"/>
      <c r="P713" s="530"/>
      <c r="Q713" s="530"/>
      <c r="R713" s="530"/>
      <c r="S713" s="530"/>
      <c r="T713" s="530"/>
      <c r="U713" s="530"/>
      <c r="V713" s="530"/>
      <c r="W713" s="530"/>
      <c r="X713" s="530"/>
      <c r="Y713" s="530"/>
      <c r="Z713" s="530"/>
    </row>
    <row r="714">
      <c r="A714" s="534"/>
      <c r="B714" s="535"/>
      <c r="C714" s="534"/>
      <c r="D714" s="536"/>
      <c r="E714" s="534"/>
      <c r="F714" s="530"/>
      <c r="G714" s="530"/>
      <c r="H714" s="530"/>
      <c r="I714" s="530"/>
      <c r="J714" s="530"/>
      <c r="K714" s="530"/>
      <c r="L714" s="530"/>
      <c r="M714" s="530"/>
      <c r="N714" s="530"/>
      <c r="O714" s="530"/>
      <c r="P714" s="530"/>
      <c r="Q714" s="530"/>
      <c r="R714" s="530"/>
      <c r="S714" s="530"/>
      <c r="T714" s="530"/>
      <c r="U714" s="530"/>
      <c r="V714" s="530"/>
      <c r="W714" s="530"/>
      <c r="X714" s="530"/>
      <c r="Y714" s="530"/>
      <c r="Z714" s="530"/>
    </row>
    <row r="715">
      <c r="A715" s="534"/>
      <c r="B715" s="535"/>
      <c r="C715" s="534"/>
      <c r="D715" s="536"/>
      <c r="E715" s="534"/>
      <c r="F715" s="530"/>
      <c r="G715" s="530"/>
      <c r="H715" s="530"/>
      <c r="I715" s="530"/>
      <c r="J715" s="530"/>
      <c r="K715" s="530"/>
      <c r="L715" s="530"/>
      <c r="M715" s="530"/>
      <c r="N715" s="530"/>
      <c r="O715" s="530"/>
      <c r="P715" s="530"/>
      <c r="Q715" s="530"/>
      <c r="R715" s="530"/>
      <c r="S715" s="530"/>
      <c r="T715" s="530"/>
      <c r="U715" s="530"/>
      <c r="V715" s="530"/>
      <c r="W715" s="530"/>
      <c r="X715" s="530"/>
      <c r="Y715" s="530"/>
      <c r="Z715" s="530"/>
    </row>
    <row r="716">
      <c r="A716" s="534"/>
      <c r="B716" s="535"/>
      <c r="C716" s="534"/>
      <c r="D716" s="536"/>
      <c r="E716" s="534"/>
      <c r="F716" s="530"/>
      <c r="G716" s="530"/>
      <c r="H716" s="530"/>
      <c r="I716" s="530"/>
      <c r="J716" s="530"/>
      <c r="K716" s="530"/>
      <c r="L716" s="530"/>
      <c r="M716" s="530"/>
      <c r="N716" s="530"/>
      <c r="O716" s="530"/>
      <c r="P716" s="530"/>
      <c r="Q716" s="530"/>
      <c r="R716" s="530"/>
      <c r="S716" s="530"/>
      <c r="T716" s="530"/>
      <c r="U716" s="530"/>
      <c r="V716" s="530"/>
      <c r="W716" s="530"/>
      <c r="X716" s="530"/>
      <c r="Y716" s="530"/>
      <c r="Z716" s="530"/>
    </row>
    <row r="717">
      <c r="A717" s="534"/>
      <c r="B717" s="535"/>
      <c r="C717" s="534"/>
      <c r="D717" s="536"/>
      <c r="E717" s="534"/>
      <c r="F717" s="530"/>
      <c r="G717" s="530"/>
      <c r="H717" s="530"/>
      <c r="I717" s="530"/>
      <c r="J717" s="530"/>
      <c r="K717" s="530"/>
      <c r="L717" s="530"/>
      <c r="M717" s="530"/>
      <c r="N717" s="530"/>
      <c r="O717" s="530"/>
      <c r="P717" s="530"/>
      <c r="Q717" s="530"/>
      <c r="R717" s="530"/>
      <c r="S717" s="530"/>
      <c r="T717" s="530"/>
      <c r="U717" s="530"/>
      <c r="V717" s="530"/>
      <c r="W717" s="530"/>
      <c r="X717" s="530"/>
      <c r="Y717" s="530"/>
      <c r="Z717" s="530"/>
    </row>
    <row r="718">
      <c r="A718" s="534"/>
      <c r="B718" s="535"/>
      <c r="C718" s="534"/>
      <c r="D718" s="536"/>
      <c r="E718" s="534"/>
      <c r="F718" s="530"/>
      <c r="G718" s="530"/>
      <c r="H718" s="530"/>
      <c r="I718" s="530"/>
      <c r="J718" s="530"/>
      <c r="K718" s="530"/>
      <c r="L718" s="530"/>
      <c r="M718" s="530"/>
      <c r="N718" s="530"/>
      <c r="O718" s="530"/>
      <c r="P718" s="530"/>
      <c r="Q718" s="530"/>
      <c r="R718" s="530"/>
      <c r="S718" s="530"/>
      <c r="T718" s="530"/>
      <c r="U718" s="530"/>
      <c r="V718" s="530"/>
      <c r="W718" s="530"/>
      <c r="X718" s="530"/>
      <c r="Y718" s="530"/>
      <c r="Z718" s="530"/>
    </row>
    <row r="719">
      <c r="A719" s="534"/>
      <c r="B719" s="535"/>
      <c r="C719" s="534"/>
      <c r="D719" s="536"/>
      <c r="E719" s="534"/>
      <c r="F719" s="530"/>
      <c r="G719" s="530"/>
      <c r="H719" s="530"/>
      <c r="I719" s="530"/>
      <c r="J719" s="530"/>
      <c r="K719" s="530"/>
      <c r="L719" s="530"/>
      <c r="M719" s="530"/>
      <c r="N719" s="530"/>
      <c r="O719" s="530"/>
      <c r="P719" s="530"/>
      <c r="Q719" s="530"/>
      <c r="R719" s="530"/>
      <c r="S719" s="530"/>
      <c r="T719" s="530"/>
      <c r="U719" s="530"/>
      <c r="V719" s="530"/>
      <c r="W719" s="530"/>
      <c r="X719" s="530"/>
      <c r="Y719" s="530"/>
      <c r="Z719" s="530"/>
    </row>
    <row r="720">
      <c r="A720" s="534"/>
      <c r="B720" s="535"/>
      <c r="C720" s="534"/>
      <c r="D720" s="536"/>
      <c r="E720" s="534"/>
      <c r="F720" s="530"/>
      <c r="G720" s="530"/>
      <c r="H720" s="530"/>
      <c r="I720" s="530"/>
      <c r="J720" s="530"/>
      <c r="K720" s="530"/>
      <c r="L720" s="530"/>
      <c r="M720" s="530"/>
      <c r="N720" s="530"/>
      <c r="O720" s="530"/>
      <c r="P720" s="530"/>
      <c r="Q720" s="530"/>
      <c r="R720" s="530"/>
      <c r="S720" s="530"/>
      <c r="T720" s="530"/>
      <c r="U720" s="530"/>
      <c r="V720" s="530"/>
      <c r="W720" s="530"/>
      <c r="X720" s="530"/>
      <c r="Y720" s="530"/>
      <c r="Z720" s="530"/>
    </row>
    <row r="721">
      <c r="A721" s="534"/>
      <c r="B721" s="535"/>
      <c r="C721" s="534"/>
      <c r="D721" s="536"/>
      <c r="E721" s="534"/>
      <c r="F721" s="530"/>
      <c r="G721" s="530"/>
      <c r="H721" s="530"/>
      <c r="I721" s="530"/>
      <c r="J721" s="530"/>
      <c r="K721" s="530"/>
      <c r="L721" s="530"/>
      <c r="M721" s="530"/>
      <c r="N721" s="530"/>
      <c r="O721" s="530"/>
      <c r="P721" s="530"/>
      <c r="Q721" s="530"/>
      <c r="R721" s="530"/>
      <c r="S721" s="530"/>
      <c r="T721" s="530"/>
      <c r="U721" s="530"/>
      <c r="V721" s="530"/>
      <c r="W721" s="530"/>
      <c r="X721" s="530"/>
      <c r="Y721" s="530"/>
      <c r="Z721" s="530"/>
    </row>
    <row r="722">
      <c r="A722" s="534"/>
      <c r="B722" s="535"/>
      <c r="C722" s="534"/>
      <c r="D722" s="536"/>
      <c r="E722" s="534"/>
      <c r="F722" s="530"/>
      <c r="G722" s="530"/>
      <c r="H722" s="530"/>
      <c r="I722" s="530"/>
      <c r="J722" s="530"/>
      <c r="K722" s="530"/>
      <c r="L722" s="530"/>
      <c r="M722" s="530"/>
      <c r="N722" s="530"/>
      <c r="O722" s="530"/>
      <c r="P722" s="530"/>
      <c r="Q722" s="530"/>
      <c r="R722" s="530"/>
      <c r="S722" s="530"/>
      <c r="T722" s="530"/>
      <c r="U722" s="530"/>
      <c r="V722" s="530"/>
      <c r="W722" s="530"/>
      <c r="X722" s="530"/>
      <c r="Y722" s="530"/>
      <c r="Z722" s="530"/>
    </row>
    <row r="723">
      <c r="A723" s="534"/>
      <c r="B723" s="535"/>
      <c r="C723" s="534"/>
      <c r="D723" s="536"/>
      <c r="E723" s="534"/>
      <c r="F723" s="530"/>
      <c r="G723" s="530"/>
      <c r="H723" s="530"/>
      <c r="I723" s="530"/>
      <c r="J723" s="530"/>
      <c r="K723" s="530"/>
      <c r="L723" s="530"/>
      <c r="M723" s="530"/>
      <c r="N723" s="530"/>
      <c r="O723" s="530"/>
      <c r="P723" s="530"/>
      <c r="Q723" s="530"/>
      <c r="R723" s="530"/>
      <c r="S723" s="530"/>
      <c r="T723" s="530"/>
      <c r="U723" s="530"/>
      <c r="V723" s="530"/>
      <c r="W723" s="530"/>
      <c r="X723" s="530"/>
      <c r="Y723" s="530"/>
      <c r="Z723" s="530"/>
    </row>
    <row r="724">
      <c r="A724" s="534"/>
      <c r="B724" s="535"/>
      <c r="C724" s="534"/>
      <c r="D724" s="536"/>
      <c r="E724" s="534"/>
      <c r="F724" s="530"/>
      <c r="G724" s="530"/>
      <c r="H724" s="530"/>
      <c r="I724" s="530"/>
      <c r="J724" s="530"/>
      <c r="K724" s="530"/>
      <c r="L724" s="530"/>
      <c r="M724" s="530"/>
      <c r="N724" s="530"/>
      <c r="O724" s="530"/>
      <c r="P724" s="530"/>
      <c r="Q724" s="530"/>
      <c r="R724" s="530"/>
      <c r="S724" s="530"/>
      <c r="T724" s="530"/>
      <c r="U724" s="530"/>
      <c r="V724" s="530"/>
      <c r="W724" s="530"/>
      <c r="X724" s="530"/>
      <c r="Y724" s="530"/>
      <c r="Z724" s="530"/>
    </row>
    <row r="725">
      <c r="A725" s="534"/>
      <c r="B725" s="535"/>
      <c r="C725" s="534"/>
      <c r="D725" s="536"/>
      <c r="E725" s="534"/>
      <c r="F725" s="530"/>
      <c r="G725" s="530"/>
      <c r="H725" s="530"/>
      <c r="I725" s="530"/>
      <c r="J725" s="530"/>
      <c r="K725" s="530"/>
      <c r="L725" s="530"/>
      <c r="M725" s="530"/>
      <c r="N725" s="530"/>
      <c r="O725" s="530"/>
      <c r="P725" s="530"/>
      <c r="Q725" s="530"/>
      <c r="R725" s="530"/>
      <c r="S725" s="530"/>
      <c r="T725" s="530"/>
      <c r="U725" s="530"/>
      <c r="V725" s="530"/>
      <c r="W725" s="530"/>
      <c r="X725" s="530"/>
      <c r="Y725" s="530"/>
      <c r="Z725" s="530"/>
    </row>
    <row r="726">
      <c r="A726" s="534"/>
      <c r="B726" s="535"/>
      <c r="C726" s="534"/>
      <c r="D726" s="536"/>
      <c r="E726" s="534"/>
      <c r="F726" s="530"/>
      <c r="G726" s="530"/>
      <c r="H726" s="530"/>
      <c r="I726" s="530"/>
      <c r="J726" s="530"/>
      <c r="K726" s="530"/>
      <c r="L726" s="530"/>
      <c r="M726" s="530"/>
      <c r="N726" s="530"/>
      <c r="O726" s="530"/>
      <c r="P726" s="530"/>
      <c r="Q726" s="530"/>
      <c r="R726" s="530"/>
      <c r="S726" s="530"/>
      <c r="T726" s="530"/>
      <c r="U726" s="530"/>
      <c r="V726" s="530"/>
      <c r="W726" s="530"/>
      <c r="X726" s="530"/>
      <c r="Y726" s="530"/>
      <c r="Z726" s="530"/>
    </row>
    <row r="727">
      <c r="A727" s="534"/>
      <c r="B727" s="535"/>
      <c r="C727" s="534"/>
      <c r="D727" s="536"/>
      <c r="E727" s="534"/>
      <c r="F727" s="530"/>
      <c r="G727" s="530"/>
      <c r="H727" s="530"/>
      <c r="I727" s="530"/>
      <c r="J727" s="530"/>
      <c r="K727" s="530"/>
      <c r="L727" s="530"/>
      <c r="M727" s="530"/>
      <c r="N727" s="530"/>
      <c r="O727" s="530"/>
      <c r="P727" s="530"/>
      <c r="Q727" s="530"/>
      <c r="R727" s="530"/>
      <c r="S727" s="530"/>
      <c r="T727" s="530"/>
      <c r="U727" s="530"/>
      <c r="V727" s="530"/>
      <c r="W727" s="530"/>
      <c r="X727" s="530"/>
      <c r="Y727" s="530"/>
      <c r="Z727" s="530"/>
    </row>
    <row r="728">
      <c r="A728" s="534"/>
      <c r="B728" s="535"/>
      <c r="C728" s="534"/>
      <c r="D728" s="536"/>
      <c r="E728" s="534"/>
      <c r="F728" s="530"/>
      <c r="G728" s="530"/>
      <c r="H728" s="530"/>
      <c r="I728" s="530"/>
      <c r="J728" s="530"/>
      <c r="K728" s="530"/>
      <c r="L728" s="530"/>
      <c r="M728" s="530"/>
      <c r="N728" s="530"/>
      <c r="O728" s="530"/>
      <c r="P728" s="530"/>
      <c r="Q728" s="530"/>
      <c r="R728" s="530"/>
      <c r="S728" s="530"/>
      <c r="T728" s="530"/>
      <c r="U728" s="530"/>
      <c r="V728" s="530"/>
      <c r="W728" s="530"/>
      <c r="X728" s="530"/>
      <c r="Y728" s="530"/>
      <c r="Z728" s="530"/>
    </row>
    <row r="729">
      <c r="A729" s="534"/>
      <c r="B729" s="535"/>
      <c r="C729" s="534"/>
      <c r="D729" s="536"/>
      <c r="E729" s="534"/>
      <c r="F729" s="530"/>
      <c r="G729" s="530"/>
      <c r="H729" s="530"/>
      <c r="I729" s="530"/>
      <c r="J729" s="530"/>
      <c r="K729" s="530"/>
      <c r="L729" s="530"/>
      <c r="M729" s="530"/>
      <c r="N729" s="530"/>
      <c r="O729" s="530"/>
      <c r="P729" s="530"/>
      <c r="Q729" s="530"/>
      <c r="R729" s="530"/>
      <c r="S729" s="530"/>
      <c r="T729" s="530"/>
      <c r="U729" s="530"/>
      <c r="V729" s="530"/>
      <c r="W729" s="530"/>
      <c r="X729" s="530"/>
      <c r="Y729" s="530"/>
      <c r="Z729" s="530"/>
    </row>
    <row r="730">
      <c r="A730" s="534"/>
      <c r="B730" s="535"/>
      <c r="C730" s="534"/>
      <c r="D730" s="536"/>
      <c r="E730" s="534"/>
      <c r="F730" s="530"/>
      <c r="G730" s="530"/>
      <c r="H730" s="530"/>
      <c r="I730" s="530"/>
      <c r="J730" s="530"/>
      <c r="K730" s="530"/>
      <c r="L730" s="530"/>
      <c r="M730" s="530"/>
      <c r="N730" s="530"/>
      <c r="O730" s="530"/>
      <c r="P730" s="530"/>
      <c r="Q730" s="530"/>
      <c r="R730" s="530"/>
      <c r="S730" s="530"/>
      <c r="T730" s="530"/>
      <c r="U730" s="530"/>
      <c r="V730" s="530"/>
      <c r="W730" s="530"/>
      <c r="X730" s="530"/>
      <c r="Y730" s="530"/>
      <c r="Z730" s="530"/>
    </row>
    <row r="731">
      <c r="A731" s="534"/>
      <c r="B731" s="535"/>
      <c r="C731" s="534"/>
      <c r="D731" s="536"/>
      <c r="E731" s="534"/>
      <c r="F731" s="530"/>
      <c r="G731" s="530"/>
      <c r="H731" s="530"/>
      <c r="I731" s="530"/>
      <c r="J731" s="530"/>
      <c r="K731" s="530"/>
      <c r="L731" s="530"/>
      <c r="M731" s="530"/>
      <c r="N731" s="530"/>
      <c r="O731" s="530"/>
      <c r="P731" s="530"/>
      <c r="Q731" s="530"/>
      <c r="R731" s="530"/>
      <c r="S731" s="530"/>
      <c r="T731" s="530"/>
      <c r="U731" s="530"/>
      <c r="V731" s="530"/>
      <c r="W731" s="530"/>
      <c r="X731" s="530"/>
      <c r="Y731" s="530"/>
      <c r="Z731" s="530"/>
    </row>
    <row r="732">
      <c r="A732" s="534"/>
      <c r="B732" s="535"/>
      <c r="C732" s="534"/>
      <c r="D732" s="536"/>
      <c r="E732" s="534"/>
      <c r="F732" s="530"/>
      <c r="G732" s="530"/>
      <c r="H732" s="530"/>
      <c r="I732" s="530"/>
      <c r="J732" s="530"/>
      <c r="K732" s="530"/>
      <c r="L732" s="530"/>
      <c r="M732" s="530"/>
      <c r="N732" s="530"/>
      <c r="O732" s="530"/>
      <c r="P732" s="530"/>
      <c r="Q732" s="530"/>
      <c r="R732" s="530"/>
      <c r="S732" s="530"/>
      <c r="T732" s="530"/>
      <c r="U732" s="530"/>
      <c r="V732" s="530"/>
      <c r="W732" s="530"/>
      <c r="X732" s="530"/>
      <c r="Y732" s="530"/>
      <c r="Z732" s="530"/>
    </row>
    <row r="733">
      <c r="A733" s="534"/>
      <c r="B733" s="535"/>
      <c r="C733" s="534"/>
      <c r="D733" s="536"/>
      <c r="E733" s="534"/>
      <c r="F733" s="530"/>
      <c r="G733" s="530"/>
      <c r="H733" s="530"/>
      <c r="I733" s="530"/>
      <c r="J733" s="530"/>
      <c r="K733" s="530"/>
      <c r="L733" s="530"/>
      <c r="M733" s="530"/>
      <c r="N733" s="530"/>
      <c r="O733" s="530"/>
      <c r="P733" s="530"/>
      <c r="Q733" s="530"/>
      <c r="R733" s="530"/>
      <c r="S733" s="530"/>
      <c r="T733" s="530"/>
      <c r="U733" s="530"/>
      <c r="V733" s="530"/>
      <c r="W733" s="530"/>
      <c r="X733" s="530"/>
      <c r="Y733" s="530"/>
      <c r="Z733" s="530"/>
    </row>
    <row r="734">
      <c r="A734" s="534"/>
      <c r="B734" s="535"/>
      <c r="C734" s="534"/>
      <c r="D734" s="536"/>
      <c r="E734" s="534"/>
      <c r="F734" s="530"/>
      <c r="G734" s="530"/>
      <c r="H734" s="530"/>
      <c r="I734" s="530"/>
      <c r="J734" s="530"/>
      <c r="K734" s="530"/>
      <c r="L734" s="530"/>
      <c r="M734" s="530"/>
      <c r="N734" s="530"/>
      <c r="O734" s="530"/>
      <c r="P734" s="530"/>
      <c r="Q734" s="530"/>
      <c r="R734" s="530"/>
      <c r="S734" s="530"/>
      <c r="T734" s="530"/>
      <c r="U734" s="530"/>
      <c r="V734" s="530"/>
      <c r="W734" s="530"/>
      <c r="X734" s="530"/>
      <c r="Y734" s="530"/>
      <c r="Z734" s="530"/>
    </row>
    <row r="735">
      <c r="A735" s="534"/>
      <c r="B735" s="535"/>
      <c r="C735" s="534"/>
      <c r="D735" s="536"/>
      <c r="E735" s="534"/>
      <c r="F735" s="530"/>
      <c r="G735" s="530"/>
      <c r="H735" s="530"/>
      <c r="I735" s="530"/>
      <c r="J735" s="530"/>
      <c r="K735" s="530"/>
      <c r="L735" s="530"/>
      <c r="M735" s="530"/>
      <c r="N735" s="530"/>
      <c r="O735" s="530"/>
      <c r="P735" s="530"/>
      <c r="Q735" s="530"/>
      <c r="R735" s="530"/>
      <c r="S735" s="530"/>
      <c r="T735" s="530"/>
      <c r="U735" s="530"/>
      <c r="V735" s="530"/>
      <c r="W735" s="530"/>
      <c r="X735" s="530"/>
      <c r="Y735" s="530"/>
      <c r="Z735" s="530"/>
    </row>
    <row r="736">
      <c r="A736" s="534"/>
      <c r="B736" s="535"/>
      <c r="C736" s="534"/>
      <c r="D736" s="536"/>
      <c r="E736" s="534"/>
      <c r="F736" s="530"/>
      <c r="G736" s="530"/>
      <c r="H736" s="530"/>
      <c r="I736" s="530"/>
      <c r="J736" s="530"/>
      <c r="K736" s="530"/>
      <c r="L736" s="530"/>
      <c r="M736" s="530"/>
      <c r="N736" s="530"/>
      <c r="O736" s="530"/>
      <c r="P736" s="530"/>
      <c r="Q736" s="530"/>
      <c r="R736" s="530"/>
      <c r="S736" s="530"/>
      <c r="T736" s="530"/>
      <c r="U736" s="530"/>
      <c r="V736" s="530"/>
      <c r="W736" s="530"/>
      <c r="X736" s="530"/>
      <c r="Y736" s="530"/>
      <c r="Z736" s="530"/>
    </row>
    <row r="737">
      <c r="A737" s="534"/>
      <c r="B737" s="535"/>
      <c r="C737" s="534"/>
      <c r="D737" s="536"/>
      <c r="E737" s="534"/>
      <c r="F737" s="530"/>
      <c r="G737" s="530"/>
      <c r="H737" s="530"/>
      <c r="I737" s="530"/>
      <c r="J737" s="530"/>
      <c r="K737" s="530"/>
      <c r="L737" s="530"/>
      <c r="M737" s="530"/>
      <c r="N737" s="530"/>
      <c r="O737" s="530"/>
      <c r="P737" s="530"/>
      <c r="Q737" s="530"/>
      <c r="R737" s="530"/>
      <c r="S737" s="530"/>
      <c r="T737" s="530"/>
      <c r="U737" s="530"/>
      <c r="V737" s="530"/>
      <c r="W737" s="530"/>
      <c r="X737" s="530"/>
      <c r="Y737" s="530"/>
      <c r="Z737" s="530"/>
    </row>
    <row r="738">
      <c r="A738" s="534"/>
      <c r="B738" s="535"/>
      <c r="C738" s="534"/>
      <c r="D738" s="536"/>
      <c r="E738" s="534"/>
      <c r="F738" s="530"/>
      <c r="G738" s="530"/>
      <c r="H738" s="530"/>
      <c r="I738" s="530"/>
      <c r="J738" s="530"/>
      <c r="K738" s="530"/>
      <c r="L738" s="530"/>
      <c r="M738" s="530"/>
      <c r="N738" s="530"/>
      <c r="O738" s="530"/>
      <c r="P738" s="530"/>
      <c r="Q738" s="530"/>
      <c r="R738" s="530"/>
      <c r="S738" s="530"/>
      <c r="T738" s="530"/>
      <c r="U738" s="530"/>
      <c r="V738" s="530"/>
      <c r="W738" s="530"/>
      <c r="X738" s="530"/>
      <c r="Y738" s="530"/>
      <c r="Z738" s="530"/>
    </row>
    <row r="739">
      <c r="A739" s="534"/>
      <c r="B739" s="535"/>
      <c r="C739" s="534"/>
      <c r="D739" s="536"/>
      <c r="E739" s="534"/>
      <c r="F739" s="530"/>
      <c r="G739" s="530"/>
      <c r="H739" s="530"/>
      <c r="I739" s="530"/>
      <c r="J739" s="530"/>
      <c r="K739" s="530"/>
      <c r="L739" s="530"/>
      <c r="M739" s="530"/>
      <c r="N739" s="530"/>
      <c r="O739" s="530"/>
      <c r="P739" s="530"/>
      <c r="Q739" s="530"/>
      <c r="R739" s="530"/>
      <c r="S739" s="530"/>
      <c r="T739" s="530"/>
      <c r="U739" s="530"/>
      <c r="V739" s="530"/>
      <c r="W739" s="530"/>
      <c r="X739" s="530"/>
      <c r="Y739" s="530"/>
      <c r="Z739" s="530"/>
    </row>
    <row r="740">
      <c r="A740" s="534"/>
      <c r="B740" s="535"/>
      <c r="C740" s="534"/>
      <c r="D740" s="536"/>
      <c r="E740" s="534"/>
      <c r="F740" s="530"/>
      <c r="G740" s="530"/>
      <c r="H740" s="530"/>
      <c r="I740" s="530"/>
      <c r="J740" s="530"/>
      <c r="K740" s="530"/>
      <c r="L740" s="530"/>
      <c r="M740" s="530"/>
      <c r="N740" s="530"/>
      <c r="O740" s="530"/>
      <c r="P740" s="530"/>
      <c r="Q740" s="530"/>
      <c r="R740" s="530"/>
      <c r="S740" s="530"/>
      <c r="T740" s="530"/>
      <c r="U740" s="530"/>
      <c r="V740" s="530"/>
      <c r="W740" s="530"/>
      <c r="X740" s="530"/>
      <c r="Y740" s="530"/>
      <c r="Z740" s="530"/>
    </row>
    <row r="741">
      <c r="A741" s="534"/>
      <c r="B741" s="535"/>
      <c r="C741" s="534"/>
      <c r="D741" s="536"/>
      <c r="E741" s="534"/>
      <c r="F741" s="530"/>
      <c r="G741" s="530"/>
      <c r="H741" s="530"/>
      <c r="I741" s="530"/>
      <c r="J741" s="530"/>
      <c r="K741" s="530"/>
      <c r="L741" s="530"/>
      <c r="M741" s="530"/>
      <c r="N741" s="530"/>
      <c r="O741" s="530"/>
      <c r="P741" s="530"/>
      <c r="Q741" s="530"/>
      <c r="R741" s="530"/>
      <c r="S741" s="530"/>
      <c r="T741" s="530"/>
      <c r="U741" s="530"/>
      <c r="V741" s="530"/>
      <c r="W741" s="530"/>
      <c r="X741" s="530"/>
      <c r="Y741" s="530"/>
      <c r="Z741" s="530"/>
    </row>
    <row r="742">
      <c r="A742" s="534"/>
      <c r="B742" s="535"/>
      <c r="C742" s="534"/>
      <c r="D742" s="536"/>
      <c r="E742" s="534"/>
      <c r="F742" s="530"/>
      <c r="G742" s="530"/>
      <c r="H742" s="530"/>
      <c r="I742" s="530"/>
      <c r="J742" s="530"/>
      <c r="K742" s="530"/>
      <c r="L742" s="530"/>
      <c r="M742" s="530"/>
      <c r="N742" s="530"/>
      <c r="O742" s="530"/>
      <c r="P742" s="530"/>
      <c r="Q742" s="530"/>
      <c r="R742" s="530"/>
      <c r="S742" s="530"/>
      <c r="T742" s="530"/>
      <c r="U742" s="530"/>
      <c r="V742" s="530"/>
      <c r="W742" s="530"/>
      <c r="X742" s="530"/>
      <c r="Y742" s="530"/>
      <c r="Z742" s="530"/>
    </row>
    <row r="743">
      <c r="A743" s="534"/>
      <c r="B743" s="535"/>
      <c r="C743" s="534"/>
      <c r="D743" s="536"/>
      <c r="E743" s="534"/>
      <c r="F743" s="530"/>
      <c r="G743" s="530"/>
      <c r="H743" s="530"/>
      <c r="I743" s="530"/>
      <c r="J743" s="530"/>
      <c r="K743" s="530"/>
      <c r="L743" s="530"/>
      <c r="M743" s="530"/>
      <c r="N743" s="530"/>
      <c r="O743" s="530"/>
      <c r="P743" s="530"/>
      <c r="Q743" s="530"/>
      <c r="R743" s="530"/>
      <c r="S743" s="530"/>
      <c r="T743" s="530"/>
      <c r="U743" s="530"/>
      <c r="V743" s="530"/>
      <c r="W743" s="530"/>
      <c r="X743" s="530"/>
      <c r="Y743" s="530"/>
      <c r="Z743" s="530"/>
    </row>
    <row r="744">
      <c r="A744" s="534"/>
      <c r="B744" s="535"/>
      <c r="C744" s="534"/>
      <c r="D744" s="536"/>
      <c r="E744" s="534"/>
      <c r="F744" s="530"/>
      <c r="G744" s="530"/>
      <c r="H744" s="530"/>
      <c r="I744" s="530"/>
      <c r="J744" s="530"/>
      <c r="K744" s="530"/>
      <c r="L744" s="530"/>
      <c r="M744" s="530"/>
      <c r="N744" s="530"/>
      <c r="O744" s="530"/>
      <c r="P744" s="530"/>
      <c r="Q744" s="530"/>
      <c r="R744" s="530"/>
      <c r="S744" s="530"/>
      <c r="T744" s="530"/>
      <c r="U744" s="530"/>
      <c r="V744" s="530"/>
      <c r="W744" s="530"/>
      <c r="X744" s="530"/>
      <c r="Y744" s="530"/>
      <c r="Z744" s="530"/>
    </row>
    <row r="745">
      <c r="A745" s="534"/>
      <c r="B745" s="535"/>
      <c r="C745" s="534"/>
      <c r="D745" s="536"/>
      <c r="E745" s="534"/>
      <c r="F745" s="530"/>
      <c r="G745" s="530"/>
      <c r="H745" s="530"/>
      <c r="I745" s="530"/>
      <c r="J745" s="530"/>
      <c r="K745" s="530"/>
      <c r="L745" s="530"/>
      <c r="M745" s="530"/>
      <c r="N745" s="530"/>
      <c r="O745" s="530"/>
      <c r="P745" s="530"/>
      <c r="Q745" s="530"/>
      <c r="R745" s="530"/>
      <c r="S745" s="530"/>
      <c r="T745" s="530"/>
      <c r="U745" s="530"/>
      <c r="V745" s="530"/>
      <c r="W745" s="530"/>
      <c r="X745" s="530"/>
      <c r="Y745" s="530"/>
      <c r="Z745" s="530"/>
    </row>
    <row r="746">
      <c r="A746" s="534"/>
      <c r="B746" s="535"/>
      <c r="C746" s="534"/>
      <c r="D746" s="536"/>
      <c r="E746" s="534"/>
      <c r="F746" s="530"/>
      <c r="G746" s="530"/>
      <c r="H746" s="530"/>
      <c r="I746" s="530"/>
      <c r="J746" s="530"/>
      <c r="K746" s="530"/>
      <c r="L746" s="530"/>
      <c r="M746" s="530"/>
      <c r="N746" s="530"/>
      <c r="O746" s="530"/>
      <c r="P746" s="530"/>
      <c r="Q746" s="530"/>
      <c r="R746" s="530"/>
      <c r="S746" s="530"/>
      <c r="T746" s="530"/>
      <c r="U746" s="530"/>
      <c r="V746" s="530"/>
      <c r="W746" s="530"/>
      <c r="X746" s="530"/>
      <c r="Y746" s="530"/>
      <c r="Z746" s="530"/>
    </row>
    <row r="747">
      <c r="A747" s="534"/>
      <c r="B747" s="535"/>
      <c r="C747" s="534"/>
      <c r="D747" s="536"/>
      <c r="E747" s="534"/>
      <c r="F747" s="530"/>
      <c r="G747" s="530"/>
      <c r="H747" s="530"/>
      <c r="I747" s="530"/>
      <c r="J747" s="530"/>
      <c r="K747" s="530"/>
      <c r="L747" s="530"/>
      <c r="M747" s="530"/>
      <c r="N747" s="530"/>
      <c r="O747" s="530"/>
      <c r="P747" s="530"/>
      <c r="Q747" s="530"/>
      <c r="R747" s="530"/>
      <c r="S747" s="530"/>
      <c r="T747" s="530"/>
      <c r="U747" s="530"/>
      <c r="V747" s="530"/>
      <c r="W747" s="530"/>
      <c r="X747" s="530"/>
      <c r="Y747" s="530"/>
      <c r="Z747" s="530"/>
    </row>
    <row r="748">
      <c r="A748" s="534"/>
      <c r="B748" s="535"/>
      <c r="C748" s="534"/>
      <c r="D748" s="536"/>
      <c r="E748" s="534"/>
      <c r="F748" s="530"/>
      <c r="G748" s="530"/>
      <c r="H748" s="530"/>
      <c r="I748" s="530"/>
      <c r="J748" s="530"/>
      <c r="K748" s="530"/>
      <c r="L748" s="530"/>
      <c r="M748" s="530"/>
      <c r="N748" s="530"/>
      <c r="O748" s="530"/>
      <c r="P748" s="530"/>
      <c r="Q748" s="530"/>
      <c r="R748" s="530"/>
      <c r="S748" s="530"/>
      <c r="T748" s="530"/>
      <c r="U748" s="530"/>
      <c r="V748" s="530"/>
      <c r="W748" s="530"/>
      <c r="X748" s="530"/>
      <c r="Y748" s="530"/>
      <c r="Z748" s="530"/>
    </row>
    <row r="749">
      <c r="A749" s="534"/>
      <c r="B749" s="535"/>
      <c r="C749" s="534"/>
      <c r="D749" s="536"/>
      <c r="E749" s="534"/>
      <c r="F749" s="530"/>
      <c r="G749" s="530"/>
      <c r="H749" s="530"/>
      <c r="I749" s="530"/>
      <c r="J749" s="530"/>
      <c r="K749" s="530"/>
      <c r="L749" s="530"/>
      <c r="M749" s="530"/>
      <c r="N749" s="530"/>
      <c r="O749" s="530"/>
      <c r="P749" s="530"/>
      <c r="Q749" s="530"/>
      <c r="R749" s="530"/>
      <c r="S749" s="530"/>
      <c r="T749" s="530"/>
      <c r="U749" s="530"/>
      <c r="V749" s="530"/>
      <c r="W749" s="530"/>
      <c r="X749" s="530"/>
      <c r="Y749" s="530"/>
      <c r="Z749" s="530"/>
    </row>
    <row r="750">
      <c r="A750" s="534"/>
      <c r="B750" s="535"/>
      <c r="C750" s="534"/>
      <c r="D750" s="536"/>
      <c r="E750" s="534"/>
      <c r="F750" s="530"/>
      <c r="G750" s="530"/>
      <c r="H750" s="530"/>
      <c r="I750" s="530"/>
      <c r="J750" s="530"/>
      <c r="K750" s="530"/>
      <c r="L750" s="530"/>
      <c r="M750" s="530"/>
      <c r="N750" s="530"/>
      <c r="O750" s="530"/>
      <c r="P750" s="530"/>
      <c r="Q750" s="530"/>
      <c r="R750" s="530"/>
      <c r="S750" s="530"/>
      <c r="T750" s="530"/>
      <c r="U750" s="530"/>
      <c r="V750" s="530"/>
      <c r="W750" s="530"/>
      <c r="X750" s="530"/>
      <c r="Y750" s="530"/>
      <c r="Z750" s="530"/>
    </row>
    <row r="751">
      <c r="A751" s="534"/>
      <c r="B751" s="535"/>
      <c r="C751" s="534"/>
      <c r="D751" s="536"/>
      <c r="E751" s="534"/>
      <c r="F751" s="530"/>
      <c r="G751" s="530"/>
      <c r="H751" s="530"/>
      <c r="I751" s="530"/>
      <c r="J751" s="530"/>
      <c r="K751" s="530"/>
      <c r="L751" s="530"/>
      <c r="M751" s="530"/>
      <c r="N751" s="530"/>
      <c r="O751" s="530"/>
      <c r="P751" s="530"/>
      <c r="Q751" s="530"/>
      <c r="R751" s="530"/>
      <c r="S751" s="530"/>
      <c r="T751" s="530"/>
      <c r="U751" s="530"/>
      <c r="V751" s="530"/>
      <c r="W751" s="530"/>
      <c r="X751" s="530"/>
      <c r="Y751" s="530"/>
      <c r="Z751" s="530"/>
    </row>
    <row r="752">
      <c r="A752" s="534"/>
      <c r="B752" s="535"/>
      <c r="C752" s="534"/>
      <c r="D752" s="536"/>
      <c r="E752" s="534"/>
      <c r="F752" s="530"/>
      <c r="G752" s="530"/>
      <c r="H752" s="530"/>
      <c r="I752" s="530"/>
      <c r="J752" s="530"/>
      <c r="K752" s="530"/>
      <c r="L752" s="530"/>
      <c r="M752" s="530"/>
      <c r="N752" s="530"/>
      <c r="O752" s="530"/>
      <c r="P752" s="530"/>
      <c r="Q752" s="530"/>
      <c r="R752" s="530"/>
      <c r="S752" s="530"/>
      <c r="T752" s="530"/>
      <c r="U752" s="530"/>
      <c r="V752" s="530"/>
      <c r="W752" s="530"/>
      <c r="X752" s="530"/>
      <c r="Y752" s="530"/>
      <c r="Z752" s="530"/>
    </row>
    <row r="753">
      <c r="A753" s="534"/>
      <c r="B753" s="535"/>
      <c r="C753" s="534"/>
      <c r="D753" s="536"/>
      <c r="E753" s="534"/>
      <c r="F753" s="530"/>
      <c r="G753" s="530"/>
      <c r="H753" s="530"/>
      <c r="I753" s="530"/>
      <c r="J753" s="530"/>
      <c r="K753" s="530"/>
      <c r="L753" s="530"/>
      <c r="M753" s="530"/>
      <c r="N753" s="530"/>
      <c r="O753" s="530"/>
      <c r="P753" s="530"/>
      <c r="Q753" s="530"/>
      <c r="R753" s="530"/>
      <c r="S753" s="530"/>
      <c r="T753" s="530"/>
      <c r="U753" s="530"/>
      <c r="V753" s="530"/>
      <c r="W753" s="530"/>
      <c r="X753" s="530"/>
      <c r="Y753" s="530"/>
      <c r="Z753" s="530"/>
    </row>
    <row r="754">
      <c r="A754" s="534"/>
      <c r="B754" s="535"/>
      <c r="C754" s="534"/>
      <c r="D754" s="536"/>
      <c r="E754" s="534"/>
      <c r="F754" s="530"/>
      <c r="G754" s="530"/>
      <c r="H754" s="530"/>
      <c r="I754" s="530"/>
      <c r="J754" s="530"/>
      <c r="K754" s="530"/>
      <c r="L754" s="530"/>
      <c r="M754" s="530"/>
      <c r="N754" s="530"/>
      <c r="O754" s="530"/>
      <c r="P754" s="530"/>
      <c r="Q754" s="530"/>
      <c r="R754" s="530"/>
      <c r="S754" s="530"/>
      <c r="T754" s="530"/>
      <c r="U754" s="530"/>
      <c r="V754" s="530"/>
      <c r="W754" s="530"/>
      <c r="X754" s="530"/>
      <c r="Y754" s="530"/>
      <c r="Z754" s="530"/>
    </row>
    <row r="755">
      <c r="A755" s="534"/>
      <c r="B755" s="535"/>
      <c r="C755" s="534"/>
      <c r="D755" s="536"/>
      <c r="E755" s="534"/>
      <c r="F755" s="530"/>
      <c r="G755" s="530"/>
      <c r="H755" s="530"/>
      <c r="I755" s="530"/>
      <c r="J755" s="530"/>
      <c r="K755" s="530"/>
      <c r="L755" s="530"/>
      <c r="M755" s="530"/>
      <c r="N755" s="530"/>
      <c r="O755" s="530"/>
      <c r="P755" s="530"/>
      <c r="Q755" s="530"/>
      <c r="R755" s="530"/>
      <c r="S755" s="530"/>
      <c r="T755" s="530"/>
      <c r="U755" s="530"/>
      <c r="V755" s="530"/>
      <c r="W755" s="530"/>
      <c r="X755" s="530"/>
      <c r="Y755" s="530"/>
      <c r="Z755" s="530"/>
    </row>
    <row r="756">
      <c r="A756" s="534"/>
      <c r="B756" s="535"/>
      <c r="C756" s="534"/>
      <c r="D756" s="536"/>
      <c r="E756" s="534"/>
      <c r="F756" s="530"/>
      <c r="G756" s="530"/>
      <c r="H756" s="530"/>
      <c r="I756" s="530"/>
      <c r="J756" s="530"/>
      <c r="K756" s="530"/>
      <c r="L756" s="530"/>
      <c r="M756" s="530"/>
      <c r="N756" s="530"/>
      <c r="O756" s="530"/>
      <c r="P756" s="530"/>
      <c r="Q756" s="530"/>
      <c r="R756" s="530"/>
      <c r="S756" s="530"/>
      <c r="T756" s="530"/>
      <c r="U756" s="530"/>
      <c r="V756" s="530"/>
      <c r="W756" s="530"/>
      <c r="X756" s="530"/>
      <c r="Y756" s="530"/>
      <c r="Z756" s="530"/>
    </row>
    <row r="757">
      <c r="A757" s="534"/>
      <c r="B757" s="535"/>
      <c r="C757" s="534"/>
      <c r="D757" s="536"/>
      <c r="E757" s="534"/>
      <c r="F757" s="530"/>
      <c r="G757" s="530"/>
      <c r="H757" s="530"/>
      <c r="I757" s="530"/>
      <c r="J757" s="530"/>
      <c r="K757" s="530"/>
      <c r="L757" s="530"/>
      <c r="M757" s="530"/>
      <c r="N757" s="530"/>
      <c r="O757" s="530"/>
      <c r="P757" s="530"/>
      <c r="Q757" s="530"/>
      <c r="R757" s="530"/>
      <c r="S757" s="530"/>
      <c r="T757" s="530"/>
      <c r="U757" s="530"/>
      <c r="V757" s="530"/>
      <c r="W757" s="530"/>
      <c r="X757" s="530"/>
      <c r="Y757" s="530"/>
      <c r="Z757" s="530"/>
    </row>
    <row r="758">
      <c r="A758" s="534"/>
      <c r="B758" s="535"/>
      <c r="C758" s="534"/>
      <c r="D758" s="536"/>
      <c r="E758" s="534"/>
      <c r="F758" s="530"/>
      <c r="G758" s="530"/>
      <c r="H758" s="530"/>
      <c r="I758" s="530"/>
      <c r="J758" s="530"/>
      <c r="K758" s="530"/>
      <c r="L758" s="530"/>
      <c r="M758" s="530"/>
      <c r="N758" s="530"/>
      <c r="O758" s="530"/>
      <c r="P758" s="530"/>
      <c r="Q758" s="530"/>
      <c r="R758" s="530"/>
      <c r="S758" s="530"/>
      <c r="T758" s="530"/>
      <c r="U758" s="530"/>
      <c r="V758" s="530"/>
      <c r="W758" s="530"/>
      <c r="X758" s="530"/>
      <c r="Y758" s="530"/>
      <c r="Z758" s="530"/>
    </row>
    <row r="759">
      <c r="A759" s="534"/>
      <c r="B759" s="535"/>
      <c r="C759" s="534"/>
      <c r="D759" s="536"/>
      <c r="E759" s="534"/>
      <c r="F759" s="530"/>
      <c r="G759" s="530"/>
      <c r="H759" s="530"/>
      <c r="I759" s="530"/>
      <c r="J759" s="530"/>
      <c r="K759" s="530"/>
      <c r="L759" s="530"/>
      <c r="M759" s="530"/>
      <c r="N759" s="530"/>
      <c r="O759" s="530"/>
      <c r="P759" s="530"/>
      <c r="Q759" s="530"/>
      <c r="R759" s="530"/>
      <c r="S759" s="530"/>
      <c r="T759" s="530"/>
      <c r="U759" s="530"/>
      <c r="V759" s="530"/>
      <c r="W759" s="530"/>
      <c r="X759" s="530"/>
      <c r="Y759" s="530"/>
      <c r="Z759" s="530"/>
    </row>
    <row r="760">
      <c r="A760" s="534"/>
      <c r="B760" s="535"/>
      <c r="C760" s="534"/>
      <c r="D760" s="536"/>
      <c r="E760" s="534"/>
      <c r="F760" s="530"/>
      <c r="G760" s="530"/>
      <c r="H760" s="530"/>
      <c r="I760" s="530"/>
      <c r="J760" s="530"/>
      <c r="K760" s="530"/>
      <c r="L760" s="530"/>
      <c r="M760" s="530"/>
      <c r="N760" s="530"/>
      <c r="O760" s="530"/>
      <c r="P760" s="530"/>
      <c r="Q760" s="530"/>
      <c r="R760" s="530"/>
      <c r="S760" s="530"/>
      <c r="T760" s="530"/>
      <c r="U760" s="530"/>
      <c r="V760" s="530"/>
      <c r="W760" s="530"/>
      <c r="X760" s="530"/>
      <c r="Y760" s="530"/>
      <c r="Z760" s="530"/>
    </row>
    <row r="761">
      <c r="A761" s="534"/>
      <c r="B761" s="535"/>
      <c r="C761" s="534"/>
      <c r="D761" s="536"/>
      <c r="E761" s="534"/>
      <c r="F761" s="530"/>
      <c r="G761" s="530"/>
      <c r="H761" s="530"/>
      <c r="I761" s="530"/>
      <c r="J761" s="530"/>
      <c r="K761" s="530"/>
      <c r="L761" s="530"/>
      <c r="M761" s="530"/>
      <c r="N761" s="530"/>
      <c r="O761" s="530"/>
      <c r="P761" s="530"/>
      <c r="Q761" s="530"/>
      <c r="R761" s="530"/>
      <c r="S761" s="530"/>
      <c r="T761" s="530"/>
      <c r="U761" s="530"/>
      <c r="V761" s="530"/>
      <c r="W761" s="530"/>
      <c r="X761" s="530"/>
      <c r="Y761" s="530"/>
      <c r="Z761" s="530"/>
    </row>
    <row r="762">
      <c r="A762" s="534"/>
      <c r="B762" s="535"/>
      <c r="C762" s="534"/>
      <c r="D762" s="536"/>
      <c r="E762" s="534"/>
      <c r="F762" s="530"/>
      <c r="G762" s="530"/>
      <c r="H762" s="530"/>
      <c r="I762" s="530"/>
      <c r="J762" s="530"/>
      <c r="K762" s="530"/>
      <c r="L762" s="530"/>
      <c r="M762" s="530"/>
      <c r="N762" s="530"/>
      <c r="O762" s="530"/>
      <c r="P762" s="530"/>
      <c r="Q762" s="530"/>
      <c r="R762" s="530"/>
      <c r="S762" s="530"/>
      <c r="T762" s="530"/>
      <c r="U762" s="530"/>
      <c r="V762" s="530"/>
      <c r="W762" s="530"/>
      <c r="X762" s="530"/>
      <c r="Y762" s="530"/>
      <c r="Z762" s="530"/>
    </row>
    <row r="763">
      <c r="A763" s="534"/>
      <c r="B763" s="535"/>
      <c r="C763" s="534"/>
      <c r="D763" s="536"/>
      <c r="E763" s="534"/>
      <c r="F763" s="530"/>
      <c r="G763" s="530"/>
      <c r="H763" s="530"/>
      <c r="I763" s="530"/>
      <c r="J763" s="530"/>
      <c r="K763" s="530"/>
      <c r="L763" s="530"/>
      <c r="M763" s="530"/>
      <c r="N763" s="530"/>
      <c r="O763" s="530"/>
      <c r="P763" s="530"/>
      <c r="Q763" s="530"/>
      <c r="R763" s="530"/>
      <c r="S763" s="530"/>
      <c r="T763" s="530"/>
      <c r="U763" s="530"/>
      <c r="V763" s="530"/>
      <c r="W763" s="530"/>
      <c r="X763" s="530"/>
      <c r="Y763" s="530"/>
      <c r="Z763" s="530"/>
    </row>
    <row r="764">
      <c r="A764" s="534"/>
      <c r="B764" s="535"/>
      <c r="C764" s="534"/>
      <c r="D764" s="536"/>
      <c r="E764" s="534"/>
      <c r="F764" s="530"/>
      <c r="G764" s="530"/>
      <c r="H764" s="530"/>
      <c r="I764" s="530"/>
      <c r="J764" s="530"/>
      <c r="K764" s="530"/>
      <c r="L764" s="530"/>
      <c r="M764" s="530"/>
      <c r="N764" s="530"/>
      <c r="O764" s="530"/>
      <c r="P764" s="530"/>
      <c r="Q764" s="530"/>
      <c r="R764" s="530"/>
      <c r="S764" s="530"/>
      <c r="T764" s="530"/>
      <c r="U764" s="530"/>
      <c r="V764" s="530"/>
      <c r="W764" s="530"/>
      <c r="X764" s="530"/>
      <c r="Y764" s="530"/>
      <c r="Z764" s="530"/>
    </row>
    <row r="765">
      <c r="A765" s="534"/>
      <c r="B765" s="535"/>
      <c r="C765" s="534"/>
      <c r="D765" s="536"/>
      <c r="E765" s="534"/>
      <c r="F765" s="530"/>
      <c r="G765" s="530"/>
      <c r="H765" s="530"/>
      <c r="I765" s="530"/>
      <c r="J765" s="530"/>
      <c r="K765" s="530"/>
      <c r="L765" s="530"/>
      <c r="M765" s="530"/>
      <c r="N765" s="530"/>
      <c r="O765" s="530"/>
      <c r="P765" s="530"/>
      <c r="Q765" s="530"/>
      <c r="R765" s="530"/>
      <c r="S765" s="530"/>
      <c r="T765" s="530"/>
      <c r="U765" s="530"/>
      <c r="V765" s="530"/>
      <c r="W765" s="530"/>
      <c r="X765" s="530"/>
      <c r="Y765" s="530"/>
      <c r="Z765" s="530"/>
    </row>
    <row r="766">
      <c r="A766" s="534"/>
      <c r="B766" s="535"/>
      <c r="C766" s="534"/>
      <c r="D766" s="536"/>
      <c r="E766" s="534"/>
      <c r="F766" s="530"/>
      <c r="G766" s="530"/>
      <c r="H766" s="530"/>
      <c r="I766" s="530"/>
      <c r="J766" s="530"/>
      <c r="K766" s="530"/>
      <c r="L766" s="530"/>
      <c r="M766" s="530"/>
      <c r="N766" s="530"/>
      <c r="O766" s="530"/>
      <c r="P766" s="530"/>
      <c r="Q766" s="530"/>
      <c r="R766" s="530"/>
      <c r="S766" s="530"/>
      <c r="T766" s="530"/>
      <c r="U766" s="530"/>
      <c r="V766" s="530"/>
      <c r="W766" s="530"/>
      <c r="X766" s="530"/>
      <c r="Y766" s="530"/>
      <c r="Z766" s="530"/>
    </row>
    <row r="767">
      <c r="A767" s="534"/>
      <c r="B767" s="535"/>
      <c r="C767" s="534"/>
      <c r="D767" s="536"/>
      <c r="E767" s="534"/>
      <c r="F767" s="530"/>
      <c r="G767" s="530"/>
      <c r="H767" s="530"/>
      <c r="I767" s="530"/>
      <c r="J767" s="530"/>
      <c r="K767" s="530"/>
      <c r="L767" s="530"/>
      <c r="M767" s="530"/>
      <c r="N767" s="530"/>
      <c r="O767" s="530"/>
      <c r="P767" s="530"/>
      <c r="Q767" s="530"/>
      <c r="R767" s="530"/>
      <c r="S767" s="530"/>
      <c r="T767" s="530"/>
      <c r="U767" s="530"/>
      <c r="V767" s="530"/>
      <c r="W767" s="530"/>
      <c r="X767" s="530"/>
      <c r="Y767" s="530"/>
      <c r="Z767" s="530"/>
    </row>
    <row r="768">
      <c r="A768" s="534"/>
      <c r="B768" s="535"/>
      <c r="C768" s="534"/>
      <c r="D768" s="536"/>
      <c r="E768" s="534"/>
      <c r="F768" s="530"/>
      <c r="G768" s="530"/>
      <c r="H768" s="530"/>
      <c r="I768" s="530"/>
      <c r="J768" s="530"/>
      <c r="K768" s="530"/>
      <c r="L768" s="530"/>
      <c r="M768" s="530"/>
      <c r="N768" s="530"/>
      <c r="O768" s="530"/>
      <c r="P768" s="530"/>
      <c r="Q768" s="530"/>
      <c r="R768" s="530"/>
      <c r="S768" s="530"/>
      <c r="T768" s="530"/>
      <c r="U768" s="530"/>
      <c r="V768" s="530"/>
      <c r="W768" s="530"/>
      <c r="X768" s="530"/>
      <c r="Y768" s="530"/>
      <c r="Z768" s="530"/>
    </row>
    <row r="769">
      <c r="A769" s="534"/>
      <c r="B769" s="535"/>
      <c r="C769" s="534"/>
      <c r="D769" s="536"/>
      <c r="E769" s="534"/>
      <c r="F769" s="530"/>
      <c r="G769" s="530"/>
      <c r="H769" s="530"/>
      <c r="I769" s="530"/>
      <c r="J769" s="530"/>
      <c r="K769" s="530"/>
      <c r="L769" s="530"/>
      <c r="M769" s="530"/>
      <c r="N769" s="530"/>
      <c r="O769" s="530"/>
      <c r="P769" s="530"/>
      <c r="Q769" s="530"/>
      <c r="R769" s="530"/>
      <c r="S769" s="530"/>
      <c r="T769" s="530"/>
      <c r="U769" s="530"/>
      <c r="V769" s="530"/>
      <c r="W769" s="530"/>
      <c r="X769" s="530"/>
      <c r="Y769" s="530"/>
      <c r="Z769" s="530"/>
    </row>
    <row r="770">
      <c r="A770" s="534"/>
      <c r="B770" s="535"/>
      <c r="C770" s="534"/>
      <c r="D770" s="536"/>
      <c r="E770" s="534"/>
      <c r="F770" s="530"/>
      <c r="G770" s="530"/>
      <c r="H770" s="530"/>
      <c r="I770" s="530"/>
      <c r="J770" s="530"/>
      <c r="K770" s="530"/>
      <c r="L770" s="530"/>
      <c r="M770" s="530"/>
      <c r="N770" s="530"/>
      <c r="O770" s="530"/>
      <c r="P770" s="530"/>
      <c r="Q770" s="530"/>
      <c r="R770" s="530"/>
      <c r="S770" s="530"/>
      <c r="T770" s="530"/>
      <c r="U770" s="530"/>
      <c r="V770" s="530"/>
      <c r="W770" s="530"/>
      <c r="X770" s="530"/>
      <c r="Y770" s="530"/>
      <c r="Z770" s="530"/>
    </row>
    <row r="771">
      <c r="A771" s="534"/>
      <c r="B771" s="535"/>
      <c r="C771" s="534"/>
      <c r="D771" s="536"/>
      <c r="E771" s="534"/>
      <c r="F771" s="530"/>
      <c r="G771" s="530"/>
      <c r="H771" s="530"/>
      <c r="I771" s="530"/>
      <c r="J771" s="530"/>
      <c r="K771" s="530"/>
      <c r="L771" s="530"/>
      <c r="M771" s="530"/>
      <c r="N771" s="530"/>
      <c r="O771" s="530"/>
      <c r="P771" s="530"/>
      <c r="Q771" s="530"/>
      <c r="R771" s="530"/>
      <c r="S771" s="530"/>
      <c r="T771" s="530"/>
      <c r="U771" s="530"/>
      <c r="V771" s="530"/>
      <c r="W771" s="530"/>
      <c r="X771" s="530"/>
      <c r="Y771" s="530"/>
      <c r="Z771" s="530"/>
    </row>
    <row r="772">
      <c r="A772" s="534"/>
      <c r="B772" s="535"/>
      <c r="C772" s="534"/>
      <c r="D772" s="536"/>
      <c r="E772" s="534"/>
      <c r="F772" s="530"/>
      <c r="G772" s="530"/>
      <c r="H772" s="530"/>
      <c r="I772" s="530"/>
      <c r="J772" s="530"/>
      <c r="K772" s="530"/>
      <c r="L772" s="530"/>
      <c r="M772" s="530"/>
      <c r="N772" s="530"/>
      <c r="O772" s="530"/>
      <c r="P772" s="530"/>
      <c r="Q772" s="530"/>
      <c r="R772" s="530"/>
      <c r="S772" s="530"/>
      <c r="T772" s="530"/>
      <c r="U772" s="530"/>
      <c r="V772" s="530"/>
      <c r="W772" s="530"/>
      <c r="X772" s="530"/>
      <c r="Y772" s="530"/>
      <c r="Z772" s="530"/>
    </row>
    <row r="773">
      <c r="A773" s="534"/>
      <c r="B773" s="535"/>
      <c r="C773" s="534"/>
      <c r="D773" s="536"/>
      <c r="E773" s="534"/>
      <c r="F773" s="530"/>
      <c r="G773" s="530"/>
      <c r="H773" s="530"/>
      <c r="I773" s="530"/>
      <c r="J773" s="530"/>
      <c r="K773" s="530"/>
      <c r="L773" s="530"/>
      <c r="M773" s="530"/>
      <c r="N773" s="530"/>
      <c r="O773" s="530"/>
      <c r="P773" s="530"/>
      <c r="Q773" s="530"/>
      <c r="R773" s="530"/>
      <c r="S773" s="530"/>
      <c r="T773" s="530"/>
      <c r="U773" s="530"/>
      <c r="V773" s="530"/>
      <c r="W773" s="530"/>
      <c r="X773" s="530"/>
      <c r="Y773" s="530"/>
      <c r="Z773" s="530"/>
    </row>
    <row r="774">
      <c r="A774" s="534"/>
      <c r="B774" s="535"/>
      <c r="C774" s="534"/>
      <c r="D774" s="536"/>
      <c r="E774" s="534"/>
      <c r="F774" s="530"/>
      <c r="G774" s="530"/>
      <c r="H774" s="530"/>
      <c r="I774" s="530"/>
      <c r="J774" s="530"/>
      <c r="K774" s="530"/>
      <c r="L774" s="530"/>
      <c r="M774" s="530"/>
      <c r="N774" s="530"/>
      <c r="O774" s="530"/>
      <c r="P774" s="530"/>
      <c r="Q774" s="530"/>
      <c r="R774" s="530"/>
      <c r="S774" s="530"/>
      <c r="T774" s="530"/>
      <c r="U774" s="530"/>
      <c r="V774" s="530"/>
      <c r="W774" s="530"/>
      <c r="X774" s="530"/>
      <c r="Y774" s="530"/>
      <c r="Z774" s="530"/>
    </row>
    <row r="775">
      <c r="A775" s="534"/>
      <c r="B775" s="535"/>
      <c r="C775" s="534"/>
      <c r="D775" s="536"/>
      <c r="E775" s="534"/>
      <c r="F775" s="530"/>
      <c r="G775" s="530"/>
      <c r="H775" s="530"/>
      <c r="I775" s="530"/>
      <c r="J775" s="530"/>
      <c r="K775" s="530"/>
      <c r="L775" s="530"/>
      <c r="M775" s="530"/>
      <c r="N775" s="530"/>
      <c r="O775" s="530"/>
      <c r="P775" s="530"/>
      <c r="Q775" s="530"/>
      <c r="R775" s="530"/>
      <c r="S775" s="530"/>
      <c r="T775" s="530"/>
      <c r="U775" s="530"/>
      <c r="V775" s="530"/>
      <c r="W775" s="530"/>
      <c r="X775" s="530"/>
      <c r="Y775" s="530"/>
      <c r="Z775" s="530"/>
    </row>
    <row r="776">
      <c r="A776" s="534"/>
      <c r="B776" s="535"/>
      <c r="C776" s="534"/>
      <c r="D776" s="536"/>
      <c r="E776" s="534"/>
      <c r="F776" s="530"/>
      <c r="G776" s="530"/>
      <c r="H776" s="530"/>
      <c r="I776" s="530"/>
      <c r="J776" s="530"/>
      <c r="K776" s="530"/>
      <c r="L776" s="530"/>
      <c r="M776" s="530"/>
      <c r="N776" s="530"/>
      <c r="O776" s="530"/>
      <c r="P776" s="530"/>
      <c r="Q776" s="530"/>
      <c r="R776" s="530"/>
      <c r="S776" s="530"/>
      <c r="T776" s="530"/>
      <c r="U776" s="530"/>
      <c r="V776" s="530"/>
      <c r="W776" s="530"/>
      <c r="X776" s="530"/>
      <c r="Y776" s="530"/>
      <c r="Z776" s="530"/>
    </row>
    <row r="777">
      <c r="A777" s="534"/>
      <c r="B777" s="535"/>
      <c r="C777" s="534"/>
      <c r="D777" s="536"/>
      <c r="E777" s="534"/>
      <c r="F777" s="530"/>
      <c r="G777" s="530"/>
      <c r="H777" s="530"/>
      <c r="I777" s="530"/>
      <c r="J777" s="530"/>
      <c r="K777" s="530"/>
      <c r="L777" s="530"/>
      <c r="M777" s="530"/>
      <c r="N777" s="530"/>
      <c r="O777" s="530"/>
      <c r="P777" s="530"/>
      <c r="Q777" s="530"/>
      <c r="R777" s="530"/>
      <c r="S777" s="530"/>
      <c r="T777" s="530"/>
      <c r="U777" s="530"/>
      <c r="V777" s="530"/>
      <c r="W777" s="530"/>
      <c r="X777" s="530"/>
      <c r="Y777" s="530"/>
      <c r="Z777" s="530"/>
    </row>
    <row r="778">
      <c r="A778" s="534"/>
      <c r="B778" s="535"/>
      <c r="C778" s="534"/>
      <c r="D778" s="536"/>
      <c r="E778" s="534"/>
      <c r="F778" s="530"/>
      <c r="G778" s="530"/>
      <c r="H778" s="530"/>
      <c r="I778" s="530"/>
      <c r="J778" s="530"/>
      <c r="K778" s="530"/>
      <c r="L778" s="530"/>
      <c r="M778" s="530"/>
      <c r="N778" s="530"/>
      <c r="O778" s="530"/>
      <c r="P778" s="530"/>
      <c r="Q778" s="530"/>
      <c r="R778" s="530"/>
      <c r="S778" s="530"/>
      <c r="T778" s="530"/>
      <c r="U778" s="530"/>
      <c r="V778" s="530"/>
      <c r="W778" s="530"/>
      <c r="X778" s="530"/>
      <c r="Y778" s="530"/>
      <c r="Z778" s="530"/>
    </row>
    <row r="779">
      <c r="A779" s="534"/>
      <c r="B779" s="535"/>
      <c r="C779" s="534"/>
      <c r="D779" s="536"/>
      <c r="E779" s="534"/>
      <c r="F779" s="530"/>
      <c r="G779" s="530"/>
      <c r="H779" s="530"/>
      <c r="I779" s="530"/>
      <c r="J779" s="530"/>
      <c r="K779" s="530"/>
      <c r="L779" s="530"/>
      <c r="M779" s="530"/>
      <c r="N779" s="530"/>
      <c r="O779" s="530"/>
      <c r="P779" s="530"/>
      <c r="Q779" s="530"/>
      <c r="R779" s="530"/>
      <c r="S779" s="530"/>
      <c r="T779" s="530"/>
      <c r="U779" s="530"/>
      <c r="V779" s="530"/>
      <c r="W779" s="530"/>
      <c r="X779" s="530"/>
      <c r="Y779" s="530"/>
      <c r="Z779" s="530"/>
    </row>
    <row r="780">
      <c r="A780" s="534"/>
      <c r="B780" s="535"/>
      <c r="C780" s="534"/>
      <c r="D780" s="536"/>
      <c r="E780" s="534"/>
      <c r="F780" s="530"/>
      <c r="G780" s="530"/>
      <c r="H780" s="530"/>
      <c r="I780" s="530"/>
      <c r="J780" s="530"/>
      <c r="K780" s="530"/>
      <c r="L780" s="530"/>
      <c r="M780" s="530"/>
      <c r="N780" s="530"/>
      <c r="O780" s="530"/>
      <c r="P780" s="530"/>
      <c r="Q780" s="530"/>
      <c r="R780" s="530"/>
      <c r="S780" s="530"/>
      <c r="T780" s="530"/>
      <c r="U780" s="530"/>
      <c r="V780" s="530"/>
      <c r="W780" s="530"/>
      <c r="X780" s="530"/>
      <c r="Y780" s="530"/>
      <c r="Z780" s="530"/>
    </row>
    <row r="781">
      <c r="A781" s="534"/>
      <c r="B781" s="535"/>
      <c r="C781" s="534"/>
      <c r="D781" s="536"/>
      <c r="E781" s="534"/>
      <c r="F781" s="530"/>
      <c r="G781" s="530"/>
      <c r="H781" s="530"/>
      <c r="I781" s="530"/>
      <c r="J781" s="530"/>
      <c r="K781" s="530"/>
      <c r="L781" s="530"/>
      <c r="M781" s="530"/>
      <c r="N781" s="530"/>
      <c r="O781" s="530"/>
      <c r="P781" s="530"/>
      <c r="Q781" s="530"/>
      <c r="R781" s="530"/>
      <c r="S781" s="530"/>
      <c r="T781" s="530"/>
      <c r="U781" s="530"/>
      <c r="V781" s="530"/>
      <c r="W781" s="530"/>
      <c r="X781" s="530"/>
      <c r="Y781" s="530"/>
      <c r="Z781" s="530"/>
    </row>
    <row r="782">
      <c r="A782" s="534"/>
      <c r="B782" s="535"/>
      <c r="C782" s="534"/>
      <c r="D782" s="536"/>
      <c r="E782" s="534"/>
      <c r="F782" s="530"/>
      <c r="G782" s="530"/>
      <c r="H782" s="530"/>
      <c r="I782" s="530"/>
      <c r="J782" s="530"/>
      <c r="K782" s="530"/>
      <c r="L782" s="530"/>
      <c r="M782" s="530"/>
      <c r="N782" s="530"/>
      <c r="O782" s="530"/>
      <c r="P782" s="530"/>
      <c r="Q782" s="530"/>
      <c r="R782" s="530"/>
      <c r="S782" s="530"/>
      <c r="T782" s="530"/>
      <c r="U782" s="530"/>
      <c r="V782" s="530"/>
      <c r="W782" s="530"/>
      <c r="X782" s="530"/>
      <c r="Y782" s="530"/>
      <c r="Z782" s="530"/>
    </row>
    <row r="783">
      <c r="A783" s="534"/>
      <c r="B783" s="535"/>
      <c r="C783" s="534"/>
      <c r="D783" s="536"/>
      <c r="E783" s="534"/>
      <c r="F783" s="530"/>
      <c r="G783" s="530"/>
      <c r="H783" s="530"/>
      <c r="I783" s="530"/>
      <c r="J783" s="530"/>
      <c r="K783" s="530"/>
      <c r="L783" s="530"/>
      <c r="M783" s="530"/>
      <c r="N783" s="530"/>
      <c r="O783" s="530"/>
      <c r="P783" s="530"/>
      <c r="Q783" s="530"/>
      <c r="R783" s="530"/>
      <c r="S783" s="530"/>
      <c r="T783" s="530"/>
      <c r="U783" s="530"/>
      <c r="V783" s="530"/>
      <c r="W783" s="530"/>
      <c r="X783" s="530"/>
      <c r="Y783" s="530"/>
      <c r="Z783" s="530"/>
    </row>
    <row r="784">
      <c r="A784" s="534"/>
      <c r="B784" s="535"/>
      <c r="C784" s="534"/>
      <c r="D784" s="536"/>
      <c r="E784" s="534"/>
      <c r="F784" s="530"/>
      <c r="G784" s="530"/>
      <c r="H784" s="530"/>
      <c r="I784" s="530"/>
      <c r="J784" s="530"/>
      <c r="K784" s="530"/>
      <c r="L784" s="530"/>
      <c r="M784" s="530"/>
      <c r="N784" s="530"/>
      <c r="O784" s="530"/>
      <c r="P784" s="530"/>
      <c r="Q784" s="530"/>
      <c r="R784" s="530"/>
      <c r="S784" s="530"/>
      <c r="T784" s="530"/>
      <c r="U784" s="530"/>
      <c r="V784" s="530"/>
      <c r="W784" s="530"/>
      <c r="X784" s="530"/>
      <c r="Y784" s="530"/>
      <c r="Z784" s="530"/>
    </row>
    <row r="785">
      <c r="A785" s="534"/>
      <c r="B785" s="535"/>
      <c r="C785" s="534"/>
      <c r="D785" s="536"/>
      <c r="E785" s="534"/>
      <c r="F785" s="530"/>
      <c r="G785" s="530"/>
      <c r="H785" s="530"/>
      <c r="I785" s="530"/>
      <c r="J785" s="530"/>
      <c r="K785" s="530"/>
      <c r="L785" s="530"/>
      <c r="M785" s="530"/>
      <c r="N785" s="530"/>
      <c r="O785" s="530"/>
      <c r="P785" s="530"/>
      <c r="Q785" s="530"/>
      <c r="R785" s="530"/>
      <c r="S785" s="530"/>
      <c r="T785" s="530"/>
      <c r="U785" s="530"/>
      <c r="V785" s="530"/>
      <c r="W785" s="530"/>
      <c r="X785" s="530"/>
      <c r="Y785" s="530"/>
      <c r="Z785" s="530"/>
    </row>
    <row r="786">
      <c r="A786" s="534"/>
      <c r="B786" s="535"/>
      <c r="C786" s="534"/>
      <c r="D786" s="536"/>
      <c r="E786" s="534"/>
      <c r="F786" s="530"/>
      <c r="G786" s="530"/>
      <c r="H786" s="530"/>
      <c r="I786" s="530"/>
      <c r="J786" s="530"/>
      <c r="K786" s="530"/>
      <c r="L786" s="530"/>
      <c r="M786" s="530"/>
      <c r="N786" s="530"/>
      <c r="O786" s="530"/>
      <c r="P786" s="530"/>
      <c r="Q786" s="530"/>
      <c r="R786" s="530"/>
      <c r="S786" s="530"/>
      <c r="T786" s="530"/>
      <c r="U786" s="530"/>
      <c r="V786" s="530"/>
      <c r="W786" s="530"/>
      <c r="X786" s="530"/>
      <c r="Y786" s="530"/>
      <c r="Z786" s="530"/>
    </row>
    <row r="787">
      <c r="A787" s="534"/>
      <c r="B787" s="535"/>
      <c r="C787" s="534"/>
      <c r="D787" s="536"/>
      <c r="E787" s="534"/>
      <c r="F787" s="530"/>
      <c r="G787" s="530"/>
      <c r="H787" s="530"/>
      <c r="I787" s="530"/>
      <c r="J787" s="530"/>
      <c r="K787" s="530"/>
      <c r="L787" s="530"/>
      <c r="M787" s="530"/>
      <c r="N787" s="530"/>
      <c r="O787" s="530"/>
      <c r="P787" s="530"/>
      <c r="Q787" s="530"/>
      <c r="R787" s="530"/>
      <c r="S787" s="530"/>
      <c r="T787" s="530"/>
      <c r="U787" s="530"/>
      <c r="V787" s="530"/>
      <c r="W787" s="530"/>
      <c r="X787" s="530"/>
      <c r="Y787" s="530"/>
      <c r="Z787" s="530"/>
    </row>
    <row r="788">
      <c r="A788" s="534"/>
      <c r="B788" s="535"/>
      <c r="C788" s="534"/>
      <c r="D788" s="536"/>
      <c r="E788" s="534"/>
      <c r="F788" s="530"/>
      <c r="G788" s="530"/>
      <c r="H788" s="530"/>
      <c r="I788" s="530"/>
      <c r="J788" s="530"/>
      <c r="K788" s="530"/>
      <c r="L788" s="530"/>
      <c r="M788" s="530"/>
      <c r="N788" s="530"/>
      <c r="O788" s="530"/>
      <c r="P788" s="530"/>
      <c r="Q788" s="530"/>
      <c r="R788" s="530"/>
      <c r="S788" s="530"/>
      <c r="T788" s="530"/>
      <c r="U788" s="530"/>
      <c r="V788" s="530"/>
      <c r="W788" s="530"/>
      <c r="X788" s="530"/>
      <c r="Y788" s="530"/>
      <c r="Z788" s="530"/>
    </row>
    <row r="789">
      <c r="A789" s="534"/>
      <c r="B789" s="535"/>
      <c r="C789" s="534"/>
      <c r="D789" s="536"/>
      <c r="E789" s="534"/>
      <c r="F789" s="530"/>
      <c r="G789" s="530"/>
      <c r="H789" s="530"/>
      <c r="I789" s="530"/>
      <c r="J789" s="530"/>
      <c r="K789" s="530"/>
      <c r="L789" s="530"/>
      <c r="M789" s="530"/>
      <c r="N789" s="530"/>
      <c r="O789" s="530"/>
      <c r="P789" s="530"/>
      <c r="Q789" s="530"/>
      <c r="R789" s="530"/>
      <c r="S789" s="530"/>
      <c r="T789" s="530"/>
      <c r="U789" s="530"/>
      <c r="V789" s="530"/>
      <c r="W789" s="530"/>
      <c r="X789" s="530"/>
      <c r="Y789" s="530"/>
      <c r="Z789" s="530"/>
    </row>
    <row r="790">
      <c r="A790" s="534"/>
      <c r="B790" s="535"/>
      <c r="C790" s="534"/>
      <c r="D790" s="536"/>
      <c r="E790" s="534"/>
      <c r="F790" s="530"/>
      <c r="G790" s="530"/>
      <c r="H790" s="530"/>
      <c r="I790" s="530"/>
      <c r="J790" s="530"/>
      <c r="K790" s="530"/>
      <c r="L790" s="530"/>
      <c r="M790" s="530"/>
      <c r="N790" s="530"/>
      <c r="O790" s="530"/>
      <c r="P790" s="530"/>
      <c r="Q790" s="530"/>
      <c r="R790" s="530"/>
      <c r="S790" s="530"/>
      <c r="T790" s="530"/>
      <c r="U790" s="530"/>
      <c r="V790" s="530"/>
      <c r="W790" s="530"/>
      <c r="X790" s="530"/>
      <c r="Y790" s="530"/>
      <c r="Z790" s="530"/>
    </row>
    <row r="791">
      <c r="A791" s="534"/>
      <c r="B791" s="535"/>
      <c r="C791" s="534"/>
      <c r="D791" s="536"/>
      <c r="E791" s="534"/>
      <c r="F791" s="530"/>
      <c r="G791" s="530"/>
      <c r="H791" s="530"/>
      <c r="I791" s="530"/>
      <c r="J791" s="530"/>
      <c r="K791" s="530"/>
      <c r="L791" s="530"/>
      <c r="M791" s="530"/>
      <c r="N791" s="530"/>
      <c r="O791" s="530"/>
      <c r="P791" s="530"/>
      <c r="Q791" s="530"/>
      <c r="R791" s="530"/>
      <c r="S791" s="530"/>
      <c r="T791" s="530"/>
      <c r="U791" s="530"/>
      <c r="V791" s="530"/>
      <c r="W791" s="530"/>
      <c r="X791" s="530"/>
      <c r="Y791" s="530"/>
      <c r="Z791" s="530"/>
    </row>
    <row r="792">
      <c r="A792" s="534"/>
      <c r="B792" s="535"/>
      <c r="C792" s="534"/>
      <c r="D792" s="536"/>
      <c r="E792" s="534"/>
      <c r="F792" s="530"/>
      <c r="G792" s="530"/>
      <c r="H792" s="530"/>
      <c r="I792" s="530"/>
      <c r="J792" s="530"/>
      <c r="K792" s="530"/>
      <c r="L792" s="530"/>
      <c r="M792" s="530"/>
      <c r="N792" s="530"/>
      <c r="O792" s="530"/>
      <c r="P792" s="530"/>
      <c r="Q792" s="530"/>
      <c r="R792" s="530"/>
      <c r="S792" s="530"/>
      <c r="T792" s="530"/>
      <c r="U792" s="530"/>
      <c r="V792" s="530"/>
      <c r="W792" s="530"/>
      <c r="X792" s="530"/>
      <c r="Y792" s="530"/>
      <c r="Z792" s="530"/>
    </row>
    <row r="793">
      <c r="A793" s="534"/>
      <c r="B793" s="535"/>
      <c r="C793" s="534"/>
      <c r="D793" s="536"/>
      <c r="E793" s="534"/>
      <c r="F793" s="530"/>
      <c r="G793" s="530"/>
      <c r="H793" s="530"/>
      <c r="I793" s="530"/>
      <c r="J793" s="530"/>
      <c r="K793" s="530"/>
      <c r="L793" s="530"/>
      <c r="M793" s="530"/>
      <c r="N793" s="530"/>
      <c r="O793" s="530"/>
      <c r="P793" s="530"/>
      <c r="Q793" s="530"/>
      <c r="R793" s="530"/>
      <c r="S793" s="530"/>
      <c r="T793" s="530"/>
      <c r="U793" s="530"/>
      <c r="V793" s="530"/>
      <c r="W793" s="530"/>
      <c r="X793" s="530"/>
      <c r="Y793" s="530"/>
      <c r="Z793" s="530"/>
    </row>
    <row r="794">
      <c r="A794" s="534"/>
      <c r="B794" s="535"/>
      <c r="C794" s="534"/>
      <c r="D794" s="536"/>
      <c r="E794" s="534"/>
      <c r="F794" s="530"/>
      <c r="G794" s="530"/>
      <c r="H794" s="530"/>
      <c r="I794" s="530"/>
      <c r="J794" s="530"/>
      <c r="K794" s="530"/>
      <c r="L794" s="530"/>
      <c r="M794" s="530"/>
      <c r="N794" s="530"/>
      <c r="O794" s="530"/>
      <c r="P794" s="530"/>
      <c r="Q794" s="530"/>
      <c r="R794" s="530"/>
      <c r="S794" s="530"/>
      <c r="T794" s="530"/>
      <c r="U794" s="530"/>
      <c r="V794" s="530"/>
      <c r="W794" s="530"/>
      <c r="X794" s="530"/>
      <c r="Y794" s="530"/>
      <c r="Z794" s="530"/>
    </row>
    <row r="795">
      <c r="A795" s="534"/>
      <c r="B795" s="535"/>
      <c r="C795" s="534"/>
      <c r="D795" s="536"/>
      <c r="E795" s="534"/>
      <c r="F795" s="530"/>
      <c r="G795" s="530"/>
      <c r="H795" s="530"/>
      <c r="I795" s="530"/>
      <c r="J795" s="530"/>
      <c r="K795" s="530"/>
      <c r="L795" s="530"/>
      <c r="M795" s="530"/>
      <c r="N795" s="530"/>
      <c r="O795" s="530"/>
      <c r="P795" s="530"/>
      <c r="Q795" s="530"/>
      <c r="R795" s="530"/>
      <c r="S795" s="530"/>
      <c r="T795" s="530"/>
      <c r="U795" s="530"/>
      <c r="V795" s="530"/>
      <c r="W795" s="530"/>
      <c r="X795" s="530"/>
      <c r="Y795" s="530"/>
      <c r="Z795" s="530"/>
    </row>
    <row r="796">
      <c r="A796" s="534"/>
      <c r="B796" s="535"/>
      <c r="C796" s="534"/>
      <c r="D796" s="536"/>
      <c r="E796" s="534"/>
      <c r="F796" s="530"/>
      <c r="G796" s="530"/>
      <c r="H796" s="530"/>
      <c r="I796" s="530"/>
      <c r="J796" s="530"/>
      <c r="K796" s="530"/>
      <c r="L796" s="530"/>
      <c r="M796" s="530"/>
      <c r="N796" s="530"/>
      <c r="O796" s="530"/>
      <c r="P796" s="530"/>
      <c r="Q796" s="530"/>
      <c r="R796" s="530"/>
      <c r="S796" s="530"/>
      <c r="T796" s="530"/>
      <c r="U796" s="530"/>
      <c r="V796" s="530"/>
      <c r="W796" s="530"/>
      <c r="X796" s="530"/>
      <c r="Y796" s="530"/>
      <c r="Z796" s="530"/>
    </row>
    <row r="797">
      <c r="A797" s="534"/>
      <c r="B797" s="535"/>
      <c r="C797" s="534"/>
      <c r="D797" s="536"/>
      <c r="E797" s="534"/>
      <c r="F797" s="530"/>
      <c r="G797" s="530"/>
      <c r="H797" s="530"/>
      <c r="I797" s="530"/>
      <c r="J797" s="530"/>
      <c r="K797" s="530"/>
      <c r="L797" s="530"/>
      <c r="M797" s="530"/>
      <c r="N797" s="530"/>
      <c r="O797" s="530"/>
      <c r="P797" s="530"/>
      <c r="Q797" s="530"/>
      <c r="R797" s="530"/>
      <c r="S797" s="530"/>
      <c r="T797" s="530"/>
      <c r="U797" s="530"/>
      <c r="V797" s="530"/>
      <c r="W797" s="530"/>
      <c r="X797" s="530"/>
      <c r="Y797" s="530"/>
      <c r="Z797" s="530"/>
    </row>
    <row r="798">
      <c r="A798" s="534"/>
      <c r="B798" s="535"/>
      <c r="C798" s="534"/>
      <c r="D798" s="536"/>
      <c r="E798" s="534"/>
      <c r="F798" s="530"/>
      <c r="G798" s="530"/>
      <c r="H798" s="530"/>
      <c r="I798" s="530"/>
      <c r="J798" s="530"/>
      <c r="K798" s="530"/>
      <c r="L798" s="530"/>
      <c r="M798" s="530"/>
      <c r="N798" s="530"/>
      <c r="O798" s="530"/>
      <c r="P798" s="530"/>
      <c r="Q798" s="530"/>
      <c r="R798" s="530"/>
      <c r="S798" s="530"/>
      <c r="T798" s="530"/>
      <c r="U798" s="530"/>
      <c r="V798" s="530"/>
      <c r="W798" s="530"/>
      <c r="X798" s="530"/>
      <c r="Y798" s="530"/>
      <c r="Z798" s="530"/>
    </row>
    <row r="799">
      <c r="A799" s="534"/>
      <c r="B799" s="535"/>
      <c r="C799" s="534"/>
      <c r="D799" s="536"/>
      <c r="E799" s="534"/>
      <c r="F799" s="530"/>
      <c r="G799" s="530"/>
      <c r="H799" s="530"/>
      <c r="I799" s="530"/>
      <c r="J799" s="530"/>
      <c r="K799" s="530"/>
      <c r="L799" s="530"/>
      <c r="M799" s="530"/>
      <c r="N799" s="530"/>
      <c r="O799" s="530"/>
      <c r="P799" s="530"/>
      <c r="Q799" s="530"/>
      <c r="R799" s="530"/>
      <c r="S799" s="530"/>
      <c r="T799" s="530"/>
      <c r="U799" s="530"/>
      <c r="V799" s="530"/>
      <c r="W799" s="530"/>
      <c r="X799" s="530"/>
      <c r="Y799" s="530"/>
      <c r="Z799" s="530"/>
    </row>
    <row r="800">
      <c r="A800" s="534"/>
      <c r="B800" s="535"/>
      <c r="C800" s="534"/>
      <c r="D800" s="536"/>
      <c r="E800" s="534"/>
      <c r="F800" s="530"/>
      <c r="G800" s="530"/>
      <c r="H800" s="530"/>
      <c r="I800" s="530"/>
      <c r="J800" s="530"/>
      <c r="K800" s="530"/>
      <c r="L800" s="530"/>
      <c r="M800" s="530"/>
      <c r="N800" s="530"/>
      <c r="O800" s="530"/>
      <c r="P800" s="530"/>
      <c r="Q800" s="530"/>
      <c r="R800" s="530"/>
      <c r="S800" s="530"/>
      <c r="T800" s="530"/>
      <c r="U800" s="530"/>
      <c r="V800" s="530"/>
      <c r="W800" s="530"/>
      <c r="X800" s="530"/>
      <c r="Y800" s="530"/>
      <c r="Z800" s="530"/>
    </row>
    <row r="801">
      <c r="A801" s="534"/>
      <c r="B801" s="535"/>
      <c r="C801" s="534"/>
      <c r="D801" s="536"/>
      <c r="E801" s="534"/>
      <c r="F801" s="530"/>
      <c r="G801" s="530"/>
      <c r="H801" s="530"/>
      <c r="I801" s="530"/>
      <c r="J801" s="530"/>
      <c r="K801" s="530"/>
      <c r="L801" s="530"/>
      <c r="M801" s="530"/>
      <c r="N801" s="530"/>
      <c r="O801" s="530"/>
      <c r="P801" s="530"/>
      <c r="Q801" s="530"/>
      <c r="R801" s="530"/>
      <c r="S801" s="530"/>
      <c r="T801" s="530"/>
      <c r="U801" s="530"/>
      <c r="V801" s="530"/>
      <c r="W801" s="530"/>
      <c r="X801" s="530"/>
      <c r="Y801" s="530"/>
      <c r="Z801" s="530"/>
    </row>
    <row r="802">
      <c r="A802" s="534"/>
      <c r="B802" s="535"/>
      <c r="C802" s="534"/>
      <c r="D802" s="536"/>
      <c r="E802" s="534"/>
      <c r="F802" s="530"/>
      <c r="G802" s="530"/>
      <c r="H802" s="530"/>
      <c r="I802" s="530"/>
      <c r="J802" s="530"/>
      <c r="K802" s="530"/>
      <c r="L802" s="530"/>
      <c r="M802" s="530"/>
      <c r="N802" s="530"/>
      <c r="O802" s="530"/>
      <c r="P802" s="530"/>
      <c r="Q802" s="530"/>
      <c r="R802" s="530"/>
      <c r="S802" s="530"/>
      <c r="T802" s="530"/>
      <c r="U802" s="530"/>
      <c r="V802" s="530"/>
      <c r="W802" s="530"/>
      <c r="X802" s="530"/>
      <c r="Y802" s="530"/>
      <c r="Z802" s="530"/>
    </row>
    <row r="803">
      <c r="A803" s="534"/>
      <c r="B803" s="535"/>
      <c r="C803" s="534"/>
      <c r="D803" s="536"/>
      <c r="E803" s="534"/>
      <c r="F803" s="530"/>
      <c r="G803" s="530"/>
      <c r="H803" s="530"/>
      <c r="I803" s="530"/>
      <c r="J803" s="530"/>
      <c r="K803" s="530"/>
      <c r="L803" s="530"/>
      <c r="M803" s="530"/>
      <c r="N803" s="530"/>
      <c r="O803" s="530"/>
      <c r="P803" s="530"/>
      <c r="Q803" s="530"/>
      <c r="R803" s="530"/>
      <c r="S803" s="530"/>
      <c r="T803" s="530"/>
      <c r="U803" s="530"/>
      <c r="V803" s="530"/>
      <c r="W803" s="530"/>
      <c r="X803" s="530"/>
      <c r="Y803" s="530"/>
      <c r="Z803" s="530"/>
    </row>
    <row r="804">
      <c r="A804" s="534"/>
      <c r="B804" s="535"/>
      <c r="C804" s="534"/>
      <c r="D804" s="536"/>
      <c r="E804" s="534"/>
      <c r="F804" s="530"/>
      <c r="G804" s="530"/>
      <c r="H804" s="530"/>
      <c r="I804" s="530"/>
      <c r="J804" s="530"/>
      <c r="K804" s="530"/>
      <c r="L804" s="530"/>
      <c r="M804" s="530"/>
      <c r="N804" s="530"/>
      <c r="O804" s="530"/>
      <c r="P804" s="530"/>
      <c r="Q804" s="530"/>
      <c r="R804" s="530"/>
      <c r="S804" s="530"/>
      <c r="T804" s="530"/>
      <c r="U804" s="530"/>
      <c r="V804" s="530"/>
      <c r="W804" s="530"/>
      <c r="X804" s="530"/>
      <c r="Y804" s="530"/>
      <c r="Z804" s="530"/>
    </row>
    <row r="805">
      <c r="A805" s="534"/>
      <c r="B805" s="535"/>
      <c r="C805" s="534"/>
      <c r="D805" s="536"/>
      <c r="E805" s="534"/>
      <c r="F805" s="530"/>
      <c r="G805" s="530"/>
      <c r="H805" s="530"/>
      <c r="I805" s="530"/>
      <c r="J805" s="530"/>
      <c r="K805" s="530"/>
      <c r="L805" s="530"/>
      <c r="M805" s="530"/>
      <c r="N805" s="530"/>
      <c r="O805" s="530"/>
      <c r="P805" s="530"/>
      <c r="Q805" s="530"/>
      <c r="R805" s="530"/>
      <c r="S805" s="530"/>
      <c r="T805" s="530"/>
      <c r="U805" s="530"/>
      <c r="V805" s="530"/>
      <c r="W805" s="530"/>
      <c r="X805" s="530"/>
      <c r="Y805" s="530"/>
      <c r="Z805" s="530"/>
    </row>
    <row r="806">
      <c r="A806" s="534"/>
      <c r="B806" s="535"/>
      <c r="C806" s="534"/>
      <c r="D806" s="536"/>
      <c r="E806" s="534"/>
      <c r="F806" s="530"/>
      <c r="G806" s="530"/>
      <c r="H806" s="530"/>
      <c r="I806" s="530"/>
      <c r="J806" s="530"/>
      <c r="K806" s="530"/>
      <c r="L806" s="530"/>
      <c r="M806" s="530"/>
      <c r="N806" s="530"/>
      <c r="O806" s="530"/>
      <c r="P806" s="530"/>
      <c r="Q806" s="530"/>
      <c r="R806" s="530"/>
      <c r="S806" s="530"/>
      <c r="T806" s="530"/>
      <c r="U806" s="530"/>
      <c r="V806" s="530"/>
      <c r="W806" s="530"/>
      <c r="X806" s="530"/>
      <c r="Y806" s="530"/>
      <c r="Z806" s="530"/>
    </row>
    <row r="807">
      <c r="A807" s="534"/>
      <c r="B807" s="535"/>
      <c r="C807" s="534"/>
      <c r="D807" s="536"/>
      <c r="E807" s="534"/>
      <c r="F807" s="530"/>
      <c r="G807" s="530"/>
      <c r="H807" s="530"/>
      <c r="I807" s="530"/>
      <c r="J807" s="530"/>
      <c r="K807" s="530"/>
      <c r="L807" s="530"/>
      <c r="M807" s="530"/>
      <c r="N807" s="530"/>
      <c r="O807" s="530"/>
      <c r="P807" s="530"/>
      <c r="Q807" s="530"/>
      <c r="R807" s="530"/>
      <c r="S807" s="530"/>
      <c r="T807" s="530"/>
      <c r="U807" s="530"/>
      <c r="V807" s="530"/>
      <c r="W807" s="530"/>
      <c r="X807" s="530"/>
      <c r="Y807" s="530"/>
      <c r="Z807" s="530"/>
    </row>
    <row r="808">
      <c r="A808" s="534"/>
      <c r="B808" s="535"/>
      <c r="C808" s="534"/>
      <c r="D808" s="536"/>
      <c r="E808" s="534"/>
      <c r="F808" s="530"/>
      <c r="G808" s="530"/>
      <c r="H808" s="530"/>
      <c r="I808" s="530"/>
      <c r="J808" s="530"/>
      <c r="K808" s="530"/>
      <c r="L808" s="530"/>
      <c r="M808" s="530"/>
      <c r="N808" s="530"/>
      <c r="O808" s="530"/>
      <c r="P808" s="530"/>
      <c r="Q808" s="530"/>
      <c r="R808" s="530"/>
      <c r="S808" s="530"/>
      <c r="T808" s="530"/>
      <c r="U808" s="530"/>
      <c r="V808" s="530"/>
      <c r="W808" s="530"/>
      <c r="X808" s="530"/>
      <c r="Y808" s="530"/>
      <c r="Z808" s="530"/>
    </row>
    <row r="809">
      <c r="A809" s="534"/>
      <c r="B809" s="535"/>
      <c r="C809" s="534"/>
      <c r="D809" s="536"/>
      <c r="E809" s="534"/>
      <c r="F809" s="530"/>
      <c r="G809" s="530"/>
      <c r="H809" s="530"/>
      <c r="I809" s="530"/>
      <c r="J809" s="530"/>
      <c r="K809" s="530"/>
      <c r="L809" s="530"/>
      <c r="M809" s="530"/>
      <c r="N809" s="530"/>
      <c r="O809" s="530"/>
      <c r="P809" s="530"/>
      <c r="Q809" s="530"/>
      <c r="R809" s="530"/>
      <c r="S809" s="530"/>
      <c r="T809" s="530"/>
      <c r="U809" s="530"/>
      <c r="V809" s="530"/>
      <c r="W809" s="530"/>
      <c r="X809" s="530"/>
      <c r="Y809" s="530"/>
      <c r="Z809" s="530"/>
    </row>
    <row r="810">
      <c r="A810" s="534"/>
      <c r="B810" s="535"/>
      <c r="C810" s="534"/>
      <c r="D810" s="536"/>
      <c r="E810" s="534"/>
      <c r="F810" s="530"/>
      <c r="G810" s="530"/>
      <c r="H810" s="530"/>
      <c r="I810" s="530"/>
      <c r="J810" s="530"/>
      <c r="K810" s="530"/>
      <c r="L810" s="530"/>
      <c r="M810" s="530"/>
      <c r="N810" s="530"/>
      <c r="O810" s="530"/>
      <c r="P810" s="530"/>
      <c r="Q810" s="530"/>
      <c r="R810" s="530"/>
      <c r="S810" s="530"/>
      <c r="T810" s="530"/>
      <c r="U810" s="530"/>
      <c r="V810" s="530"/>
      <c r="W810" s="530"/>
      <c r="X810" s="530"/>
      <c r="Y810" s="530"/>
      <c r="Z810" s="530"/>
    </row>
    <row r="811">
      <c r="A811" s="534"/>
      <c r="B811" s="535"/>
      <c r="C811" s="534"/>
      <c r="D811" s="536"/>
      <c r="E811" s="534"/>
      <c r="F811" s="530"/>
      <c r="G811" s="530"/>
      <c r="H811" s="530"/>
      <c r="I811" s="530"/>
      <c r="J811" s="530"/>
      <c r="K811" s="530"/>
      <c r="L811" s="530"/>
      <c r="M811" s="530"/>
      <c r="N811" s="530"/>
      <c r="O811" s="530"/>
      <c r="P811" s="530"/>
      <c r="Q811" s="530"/>
      <c r="R811" s="530"/>
      <c r="S811" s="530"/>
      <c r="T811" s="530"/>
      <c r="U811" s="530"/>
      <c r="V811" s="530"/>
      <c r="W811" s="530"/>
      <c r="X811" s="530"/>
      <c r="Y811" s="530"/>
      <c r="Z811" s="530"/>
    </row>
    <row r="812">
      <c r="A812" s="534"/>
      <c r="B812" s="535"/>
      <c r="C812" s="534"/>
      <c r="D812" s="536"/>
      <c r="E812" s="534"/>
      <c r="F812" s="530"/>
      <c r="G812" s="530"/>
      <c r="H812" s="530"/>
      <c r="I812" s="530"/>
      <c r="J812" s="530"/>
      <c r="K812" s="530"/>
      <c r="L812" s="530"/>
      <c r="M812" s="530"/>
      <c r="N812" s="530"/>
      <c r="O812" s="530"/>
      <c r="P812" s="530"/>
      <c r="Q812" s="530"/>
      <c r="R812" s="530"/>
      <c r="S812" s="530"/>
      <c r="T812" s="530"/>
      <c r="U812" s="530"/>
      <c r="V812" s="530"/>
      <c r="W812" s="530"/>
      <c r="X812" s="530"/>
      <c r="Y812" s="530"/>
      <c r="Z812" s="530"/>
    </row>
    <row r="813">
      <c r="A813" s="534"/>
      <c r="B813" s="535"/>
      <c r="C813" s="534"/>
      <c r="D813" s="536"/>
      <c r="E813" s="534"/>
      <c r="F813" s="530"/>
      <c r="G813" s="530"/>
      <c r="H813" s="530"/>
      <c r="I813" s="530"/>
      <c r="J813" s="530"/>
      <c r="K813" s="530"/>
      <c r="L813" s="530"/>
      <c r="M813" s="530"/>
      <c r="N813" s="530"/>
      <c r="O813" s="530"/>
      <c r="P813" s="530"/>
      <c r="Q813" s="530"/>
      <c r="R813" s="530"/>
      <c r="S813" s="530"/>
      <c r="T813" s="530"/>
      <c r="U813" s="530"/>
      <c r="V813" s="530"/>
      <c r="W813" s="530"/>
      <c r="X813" s="530"/>
      <c r="Y813" s="530"/>
      <c r="Z813" s="530"/>
    </row>
    <row r="814">
      <c r="A814" s="534"/>
      <c r="B814" s="535"/>
      <c r="C814" s="534"/>
      <c r="D814" s="536"/>
      <c r="E814" s="534"/>
      <c r="F814" s="530"/>
      <c r="G814" s="530"/>
      <c r="H814" s="530"/>
      <c r="I814" s="530"/>
      <c r="J814" s="530"/>
      <c r="K814" s="530"/>
      <c r="L814" s="530"/>
      <c r="M814" s="530"/>
      <c r="N814" s="530"/>
      <c r="O814" s="530"/>
      <c r="P814" s="530"/>
      <c r="Q814" s="530"/>
      <c r="R814" s="530"/>
      <c r="S814" s="530"/>
      <c r="T814" s="530"/>
      <c r="U814" s="530"/>
      <c r="V814" s="530"/>
      <c r="W814" s="530"/>
      <c r="X814" s="530"/>
      <c r="Y814" s="530"/>
      <c r="Z814" s="530"/>
    </row>
    <row r="815">
      <c r="A815" s="534"/>
      <c r="B815" s="535"/>
      <c r="C815" s="534"/>
      <c r="D815" s="536"/>
      <c r="E815" s="534"/>
      <c r="F815" s="530"/>
      <c r="G815" s="530"/>
      <c r="H815" s="530"/>
      <c r="I815" s="530"/>
      <c r="J815" s="530"/>
      <c r="K815" s="530"/>
      <c r="L815" s="530"/>
      <c r="M815" s="530"/>
      <c r="N815" s="530"/>
      <c r="O815" s="530"/>
      <c r="P815" s="530"/>
      <c r="Q815" s="530"/>
      <c r="R815" s="530"/>
      <c r="S815" s="530"/>
      <c r="T815" s="530"/>
      <c r="U815" s="530"/>
      <c r="V815" s="530"/>
      <c r="W815" s="530"/>
      <c r="X815" s="530"/>
      <c r="Y815" s="530"/>
      <c r="Z815" s="530"/>
    </row>
    <row r="816">
      <c r="A816" s="534"/>
      <c r="B816" s="535"/>
      <c r="C816" s="534"/>
      <c r="D816" s="536"/>
      <c r="E816" s="534"/>
      <c r="F816" s="530"/>
      <c r="G816" s="530"/>
      <c r="H816" s="530"/>
      <c r="I816" s="530"/>
      <c r="J816" s="530"/>
      <c r="K816" s="530"/>
      <c r="L816" s="530"/>
      <c r="M816" s="530"/>
      <c r="N816" s="530"/>
      <c r="O816" s="530"/>
      <c r="P816" s="530"/>
      <c r="Q816" s="530"/>
      <c r="R816" s="530"/>
      <c r="S816" s="530"/>
      <c r="T816" s="530"/>
      <c r="U816" s="530"/>
      <c r="V816" s="530"/>
      <c r="W816" s="530"/>
      <c r="X816" s="530"/>
      <c r="Y816" s="530"/>
      <c r="Z816" s="530"/>
    </row>
    <row r="817">
      <c r="A817" s="534"/>
      <c r="B817" s="535"/>
      <c r="C817" s="534"/>
      <c r="D817" s="536"/>
      <c r="E817" s="534"/>
      <c r="F817" s="530"/>
      <c r="G817" s="530"/>
      <c r="H817" s="530"/>
      <c r="I817" s="530"/>
      <c r="J817" s="530"/>
      <c r="K817" s="530"/>
      <c r="L817" s="530"/>
      <c r="M817" s="530"/>
      <c r="N817" s="530"/>
      <c r="O817" s="530"/>
      <c r="P817" s="530"/>
      <c r="Q817" s="530"/>
      <c r="R817" s="530"/>
      <c r="S817" s="530"/>
      <c r="T817" s="530"/>
      <c r="U817" s="530"/>
      <c r="V817" s="530"/>
      <c r="W817" s="530"/>
      <c r="X817" s="530"/>
      <c r="Y817" s="530"/>
      <c r="Z817" s="530"/>
    </row>
    <row r="818">
      <c r="A818" s="534"/>
      <c r="B818" s="535"/>
      <c r="C818" s="534"/>
      <c r="D818" s="536"/>
      <c r="E818" s="534"/>
      <c r="F818" s="530"/>
      <c r="G818" s="530"/>
      <c r="H818" s="530"/>
      <c r="I818" s="530"/>
      <c r="J818" s="530"/>
      <c r="K818" s="530"/>
      <c r="L818" s="530"/>
      <c r="M818" s="530"/>
      <c r="N818" s="530"/>
      <c r="O818" s="530"/>
      <c r="P818" s="530"/>
      <c r="Q818" s="530"/>
      <c r="R818" s="530"/>
      <c r="S818" s="530"/>
      <c r="T818" s="530"/>
      <c r="U818" s="530"/>
      <c r="V818" s="530"/>
      <c r="W818" s="530"/>
      <c r="X818" s="530"/>
      <c r="Y818" s="530"/>
      <c r="Z818" s="530"/>
    </row>
    <row r="819">
      <c r="A819" s="534"/>
      <c r="B819" s="535"/>
      <c r="C819" s="534"/>
      <c r="D819" s="536"/>
      <c r="E819" s="534"/>
      <c r="F819" s="530"/>
      <c r="G819" s="530"/>
      <c r="H819" s="530"/>
      <c r="I819" s="530"/>
      <c r="J819" s="530"/>
      <c r="K819" s="530"/>
      <c r="L819" s="530"/>
      <c r="M819" s="530"/>
      <c r="N819" s="530"/>
      <c r="O819" s="530"/>
      <c r="P819" s="530"/>
      <c r="Q819" s="530"/>
      <c r="R819" s="530"/>
      <c r="S819" s="530"/>
      <c r="T819" s="530"/>
      <c r="U819" s="530"/>
      <c r="V819" s="530"/>
      <c r="W819" s="530"/>
      <c r="X819" s="530"/>
      <c r="Y819" s="530"/>
      <c r="Z819" s="530"/>
    </row>
    <row r="820">
      <c r="A820" s="534"/>
      <c r="B820" s="535"/>
      <c r="C820" s="534"/>
      <c r="D820" s="536"/>
      <c r="E820" s="534"/>
      <c r="F820" s="530"/>
      <c r="G820" s="530"/>
      <c r="H820" s="530"/>
      <c r="I820" s="530"/>
      <c r="J820" s="530"/>
      <c r="K820" s="530"/>
      <c r="L820" s="530"/>
      <c r="M820" s="530"/>
      <c r="N820" s="530"/>
      <c r="O820" s="530"/>
      <c r="P820" s="530"/>
      <c r="Q820" s="530"/>
      <c r="R820" s="530"/>
      <c r="S820" s="530"/>
      <c r="T820" s="530"/>
      <c r="U820" s="530"/>
      <c r="V820" s="530"/>
      <c r="W820" s="530"/>
      <c r="X820" s="530"/>
      <c r="Y820" s="530"/>
      <c r="Z820" s="530"/>
    </row>
    <row r="821">
      <c r="A821" s="534"/>
      <c r="B821" s="535"/>
      <c r="C821" s="534"/>
      <c r="D821" s="536"/>
      <c r="E821" s="534"/>
      <c r="F821" s="530"/>
      <c r="G821" s="530"/>
      <c r="H821" s="530"/>
      <c r="I821" s="530"/>
      <c r="J821" s="530"/>
      <c r="K821" s="530"/>
      <c r="L821" s="530"/>
      <c r="M821" s="530"/>
      <c r="N821" s="530"/>
      <c r="O821" s="530"/>
      <c r="P821" s="530"/>
      <c r="Q821" s="530"/>
      <c r="R821" s="530"/>
      <c r="S821" s="530"/>
      <c r="T821" s="530"/>
      <c r="U821" s="530"/>
      <c r="V821" s="530"/>
      <c r="W821" s="530"/>
      <c r="X821" s="530"/>
      <c r="Y821" s="530"/>
      <c r="Z821" s="530"/>
    </row>
    <row r="822">
      <c r="A822" s="534"/>
      <c r="B822" s="535"/>
      <c r="C822" s="534"/>
      <c r="D822" s="536"/>
      <c r="E822" s="534"/>
      <c r="F822" s="530"/>
      <c r="G822" s="530"/>
      <c r="H822" s="530"/>
      <c r="I822" s="530"/>
      <c r="J822" s="530"/>
      <c r="K822" s="530"/>
      <c r="L822" s="530"/>
      <c r="M822" s="530"/>
      <c r="N822" s="530"/>
      <c r="O822" s="530"/>
      <c r="P822" s="530"/>
      <c r="Q822" s="530"/>
      <c r="R822" s="530"/>
      <c r="S822" s="530"/>
      <c r="T822" s="530"/>
      <c r="U822" s="530"/>
      <c r="V822" s="530"/>
      <c r="W822" s="530"/>
      <c r="X822" s="530"/>
      <c r="Y822" s="530"/>
      <c r="Z822" s="530"/>
    </row>
    <row r="823">
      <c r="A823" s="534"/>
      <c r="B823" s="535"/>
      <c r="C823" s="534"/>
      <c r="D823" s="536"/>
      <c r="E823" s="534"/>
      <c r="F823" s="530"/>
      <c r="G823" s="530"/>
      <c r="H823" s="530"/>
      <c r="I823" s="530"/>
      <c r="J823" s="530"/>
      <c r="K823" s="530"/>
      <c r="L823" s="530"/>
      <c r="M823" s="530"/>
      <c r="N823" s="530"/>
      <c r="O823" s="530"/>
      <c r="P823" s="530"/>
      <c r="Q823" s="530"/>
      <c r="R823" s="530"/>
      <c r="S823" s="530"/>
      <c r="T823" s="530"/>
      <c r="U823" s="530"/>
      <c r="V823" s="530"/>
      <c r="W823" s="530"/>
      <c r="X823" s="530"/>
      <c r="Y823" s="530"/>
      <c r="Z823" s="530"/>
    </row>
    <row r="824">
      <c r="A824" s="534"/>
      <c r="B824" s="535"/>
      <c r="C824" s="534"/>
      <c r="D824" s="536"/>
      <c r="E824" s="534"/>
      <c r="F824" s="530"/>
      <c r="G824" s="530"/>
      <c r="H824" s="530"/>
      <c r="I824" s="530"/>
      <c r="J824" s="530"/>
      <c r="K824" s="530"/>
      <c r="L824" s="530"/>
      <c r="M824" s="530"/>
      <c r="N824" s="530"/>
      <c r="O824" s="530"/>
      <c r="P824" s="530"/>
      <c r="Q824" s="530"/>
      <c r="R824" s="530"/>
      <c r="S824" s="530"/>
      <c r="T824" s="530"/>
      <c r="U824" s="530"/>
      <c r="V824" s="530"/>
      <c r="W824" s="530"/>
      <c r="X824" s="530"/>
      <c r="Y824" s="530"/>
      <c r="Z824" s="530"/>
    </row>
    <row r="825">
      <c r="A825" s="534"/>
      <c r="B825" s="535"/>
      <c r="C825" s="534"/>
      <c r="D825" s="536"/>
      <c r="E825" s="534"/>
      <c r="F825" s="530"/>
      <c r="G825" s="530"/>
      <c r="H825" s="530"/>
      <c r="I825" s="530"/>
      <c r="J825" s="530"/>
      <c r="K825" s="530"/>
      <c r="L825" s="530"/>
      <c r="M825" s="530"/>
      <c r="N825" s="530"/>
      <c r="O825" s="530"/>
      <c r="P825" s="530"/>
      <c r="Q825" s="530"/>
      <c r="R825" s="530"/>
      <c r="S825" s="530"/>
      <c r="T825" s="530"/>
      <c r="U825" s="530"/>
      <c r="V825" s="530"/>
      <c r="W825" s="530"/>
      <c r="X825" s="530"/>
      <c r="Y825" s="530"/>
      <c r="Z825" s="530"/>
    </row>
    <row r="826">
      <c r="A826" s="534"/>
      <c r="B826" s="535"/>
      <c r="C826" s="534"/>
      <c r="D826" s="536"/>
      <c r="E826" s="534"/>
      <c r="F826" s="530"/>
      <c r="G826" s="530"/>
      <c r="H826" s="530"/>
      <c r="I826" s="530"/>
      <c r="J826" s="530"/>
      <c r="K826" s="530"/>
      <c r="L826" s="530"/>
      <c r="M826" s="530"/>
      <c r="N826" s="530"/>
      <c r="O826" s="530"/>
      <c r="P826" s="530"/>
      <c r="Q826" s="530"/>
      <c r="R826" s="530"/>
      <c r="S826" s="530"/>
      <c r="T826" s="530"/>
      <c r="U826" s="530"/>
      <c r="V826" s="530"/>
      <c r="W826" s="530"/>
      <c r="X826" s="530"/>
      <c r="Y826" s="530"/>
      <c r="Z826" s="530"/>
    </row>
    <row r="827">
      <c r="A827" s="534"/>
      <c r="B827" s="535"/>
      <c r="C827" s="534"/>
      <c r="D827" s="536"/>
      <c r="E827" s="534"/>
      <c r="F827" s="530"/>
      <c r="G827" s="530"/>
      <c r="H827" s="530"/>
      <c r="I827" s="530"/>
      <c r="J827" s="530"/>
      <c r="K827" s="530"/>
      <c r="L827" s="530"/>
      <c r="M827" s="530"/>
      <c r="N827" s="530"/>
      <c r="O827" s="530"/>
      <c r="P827" s="530"/>
      <c r="Q827" s="530"/>
      <c r="R827" s="530"/>
      <c r="S827" s="530"/>
      <c r="T827" s="530"/>
      <c r="U827" s="530"/>
      <c r="V827" s="530"/>
      <c r="W827" s="530"/>
      <c r="X827" s="530"/>
      <c r="Y827" s="530"/>
      <c r="Z827" s="530"/>
    </row>
    <row r="828">
      <c r="A828" s="534"/>
      <c r="B828" s="535"/>
      <c r="C828" s="534"/>
      <c r="D828" s="536"/>
      <c r="E828" s="534"/>
      <c r="F828" s="530"/>
      <c r="G828" s="530"/>
      <c r="H828" s="530"/>
      <c r="I828" s="530"/>
      <c r="J828" s="530"/>
      <c r="K828" s="530"/>
      <c r="L828" s="530"/>
      <c r="M828" s="530"/>
      <c r="N828" s="530"/>
      <c r="O828" s="530"/>
      <c r="P828" s="530"/>
      <c r="Q828" s="530"/>
      <c r="R828" s="530"/>
      <c r="S828" s="530"/>
      <c r="T828" s="530"/>
      <c r="U828" s="530"/>
      <c r="V828" s="530"/>
      <c r="W828" s="530"/>
      <c r="X828" s="530"/>
      <c r="Y828" s="530"/>
      <c r="Z828" s="530"/>
    </row>
    <row r="829">
      <c r="A829" s="534"/>
      <c r="B829" s="535"/>
      <c r="C829" s="534"/>
      <c r="D829" s="536"/>
      <c r="E829" s="534"/>
      <c r="F829" s="530"/>
      <c r="G829" s="530"/>
      <c r="H829" s="530"/>
      <c r="I829" s="530"/>
      <c r="J829" s="530"/>
      <c r="K829" s="530"/>
      <c r="L829" s="530"/>
      <c r="M829" s="530"/>
      <c r="N829" s="530"/>
      <c r="O829" s="530"/>
      <c r="P829" s="530"/>
      <c r="Q829" s="530"/>
      <c r="R829" s="530"/>
      <c r="S829" s="530"/>
      <c r="T829" s="530"/>
      <c r="U829" s="530"/>
      <c r="V829" s="530"/>
      <c r="W829" s="530"/>
      <c r="X829" s="530"/>
      <c r="Y829" s="530"/>
      <c r="Z829" s="530"/>
    </row>
    <row r="830">
      <c r="A830" s="534"/>
      <c r="B830" s="535"/>
      <c r="C830" s="534"/>
      <c r="D830" s="536"/>
      <c r="E830" s="534"/>
      <c r="F830" s="530"/>
      <c r="G830" s="530"/>
      <c r="H830" s="530"/>
      <c r="I830" s="530"/>
      <c r="J830" s="530"/>
      <c r="K830" s="530"/>
      <c r="L830" s="530"/>
      <c r="M830" s="530"/>
      <c r="N830" s="530"/>
      <c r="O830" s="530"/>
      <c r="P830" s="530"/>
      <c r="Q830" s="530"/>
      <c r="R830" s="530"/>
      <c r="S830" s="530"/>
      <c r="T830" s="530"/>
      <c r="U830" s="530"/>
      <c r="V830" s="530"/>
      <c r="W830" s="530"/>
      <c r="X830" s="530"/>
      <c r="Y830" s="530"/>
      <c r="Z830" s="530"/>
    </row>
    <row r="831">
      <c r="A831" s="534"/>
      <c r="B831" s="535"/>
      <c r="C831" s="534"/>
      <c r="D831" s="536"/>
      <c r="E831" s="534"/>
      <c r="F831" s="530"/>
      <c r="G831" s="530"/>
      <c r="H831" s="530"/>
      <c r="I831" s="530"/>
      <c r="J831" s="530"/>
      <c r="K831" s="530"/>
      <c r="L831" s="530"/>
      <c r="M831" s="530"/>
      <c r="N831" s="530"/>
      <c r="O831" s="530"/>
      <c r="P831" s="530"/>
      <c r="Q831" s="530"/>
      <c r="R831" s="530"/>
      <c r="S831" s="530"/>
      <c r="T831" s="530"/>
      <c r="U831" s="530"/>
      <c r="V831" s="530"/>
      <c r="W831" s="530"/>
      <c r="X831" s="530"/>
      <c r="Y831" s="530"/>
      <c r="Z831" s="530"/>
    </row>
    <row r="832">
      <c r="A832" s="534"/>
      <c r="B832" s="535"/>
      <c r="C832" s="534"/>
      <c r="D832" s="536"/>
      <c r="E832" s="534"/>
      <c r="F832" s="530"/>
      <c r="G832" s="530"/>
      <c r="H832" s="530"/>
      <c r="I832" s="530"/>
      <c r="J832" s="530"/>
      <c r="K832" s="530"/>
      <c r="L832" s="530"/>
      <c r="M832" s="530"/>
      <c r="N832" s="530"/>
      <c r="O832" s="530"/>
      <c r="P832" s="530"/>
      <c r="Q832" s="530"/>
      <c r="R832" s="530"/>
      <c r="S832" s="530"/>
      <c r="T832" s="530"/>
      <c r="U832" s="530"/>
      <c r="V832" s="530"/>
      <c r="W832" s="530"/>
      <c r="X832" s="530"/>
      <c r="Y832" s="530"/>
      <c r="Z832" s="530"/>
    </row>
    <row r="833">
      <c r="A833" s="534"/>
      <c r="B833" s="535"/>
      <c r="C833" s="534"/>
      <c r="D833" s="536"/>
      <c r="E833" s="534"/>
      <c r="F833" s="530"/>
      <c r="G833" s="530"/>
      <c r="H833" s="530"/>
      <c r="I833" s="530"/>
      <c r="J833" s="530"/>
      <c r="K833" s="530"/>
      <c r="L833" s="530"/>
      <c r="M833" s="530"/>
      <c r="N833" s="530"/>
      <c r="O833" s="530"/>
      <c r="P833" s="530"/>
      <c r="Q833" s="530"/>
      <c r="R833" s="530"/>
      <c r="S833" s="530"/>
      <c r="T833" s="530"/>
      <c r="U833" s="530"/>
      <c r="V833" s="530"/>
      <c r="W833" s="530"/>
      <c r="X833" s="530"/>
      <c r="Y833" s="530"/>
      <c r="Z833" s="530"/>
    </row>
    <row r="834">
      <c r="A834" s="534"/>
      <c r="B834" s="535"/>
      <c r="C834" s="534"/>
      <c r="D834" s="536"/>
      <c r="E834" s="534"/>
      <c r="F834" s="530"/>
      <c r="G834" s="530"/>
      <c r="H834" s="530"/>
      <c r="I834" s="530"/>
      <c r="J834" s="530"/>
      <c r="K834" s="530"/>
      <c r="L834" s="530"/>
      <c r="M834" s="530"/>
      <c r="N834" s="530"/>
      <c r="O834" s="530"/>
      <c r="P834" s="530"/>
      <c r="Q834" s="530"/>
      <c r="R834" s="530"/>
      <c r="S834" s="530"/>
      <c r="T834" s="530"/>
      <c r="U834" s="530"/>
      <c r="V834" s="530"/>
      <c r="W834" s="530"/>
      <c r="X834" s="530"/>
      <c r="Y834" s="530"/>
      <c r="Z834" s="530"/>
    </row>
    <row r="835">
      <c r="A835" s="534"/>
      <c r="B835" s="535"/>
      <c r="C835" s="534"/>
      <c r="D835" s="536"/>
      <c r="E835" s="534"/>
      <c r="F835" s="530"/>
      <c r="G835" s="530"/>
      <c r="H835" s="530"/>
      <c r="I835" s="530"/>
      <c r="J835" s="530"/>
      <c r="K835" s="530"/>
      <c r="L835" s="530"/>
      <c r="M835" s="530"/>
      <c r="N835" s="530"/>
      <c r="O835" s="530"/>
      <c r="P835" s="530"/>
      <c r="Q835" s="530"/>
      <c r="R835" s="530"/>
      <c r="S835" s="530"/>
      <c r="T835" s="530"/>
      <c r="U835" s="530"/>
      <c r="V835" s="530"/>
      <c r="W835" s="530"/>
      <c r="X835" s="530"/>
      <c r="Y835" s="530"/>
      <c r="Z835" s="530"/>
    </row>
    <row r="836">
      <c r="A836" s="534"/>
      <c r="B836" s="535"/>
      <c r="C836" s="534"/>
      <c r="D836" s="536"/>
      <c r="E836" s="534"/>
      <c r="F836" s="530"/>
      <c r="G836" s="530"/>
      <c r="H836" s="530"/>
      <c r="I836" s="530"/>
      <c r="J836" s="530"/>
      <c r="K836" s="530"/>
      <c r="L836" s="530"/>
      <c r="M836" s="530"/>
      <c r="N836" s="530"/>
      <c r="O836" s="530"/>
      <c r="P836" s="530"/>
      <c r="Q836" s="530"/>
      <c r="R836" s="530"/>
      <c r="S836" s="530"/>
      <c r="T836" s="530"/>
      <c r="U836" s="530"/>
      <c r="V836" s="530"/>
      <c r="W836" s="530"/>
      <c r="X836" s="530"/>
      <c r="Y836" s="530"/>
      <c r="Z836" s="530"/>
    </row>
    <row r="837">
      <c r="A837" s="534"/>
      <c r="B837" s="535"/>
      <c r="C837" s="534"/>
      <c r="D837" s="536"/>
      <c r="E837" s="534"/>
      <c r="F837" s="530"/>
      <c r="G837" s="530"/>
      <c r="H837" s="530"/>
      <c r="I837" s="530"/>
      <c r="J837" s="530"/>
      <c r="K837" s="530"/>
      <c r="L837" s="530"/>
      <c r="M837" s="530"/>
      <c r="N837" s="530"/>
      <c r="O837" s="530"/>
      <c r="P837" s="530"/>
      <c r="Q837" s="530"/>
      <c r="R837" s="530"/>
      <c r="S837" s="530"/>
      <c r="T837" s="530"/>
      <c r="U837" s="530"/>
      <c r="V837" s="530"/>
      <c r="W837" s="530"/>
      <c r="X837" s="530"/>
      <c r="Y837" s="530"/>
      <c r="Z837" s="530"/>
    </row>
    <row r="838">
      <c r="A838" s="534"/>
      <c r="B838" s="535"/>
      <c r="C838" s="534"/>
      <c r="D838" s="536"/>
      <c r="E838" s="534"/>
      <c r="F838" s="530"/>
      <c r="G838" s="530"/>
      <c r="H838" s="530"/>
      <c r="I838" s="530"/>
      <c r="J838" s="530"/>
      <c r="K838" s="530"/>
      <c r="L838" s="530"/>
      <c r="M838" s="530"/>
      <c r="N838" s="530"/>
      <c r="O838" s="530"/>
      <c r="P838" s="530"/>
      <c r="Q838" s="530"/>
      <c r="R838" s="530"/>
      <c r="S838" s="530"/>
      <c r="T838" s="530"/>
      <c r="U838" s="530"/>
      <c r="V838" s="530"/>
      <c r="W838" s="530"/>
      <c r="X838" s="530"/>
      <c r="Y838" s="530"/>
      <c r="Z838" s="530"/>
    </row>
    <row r="839">
      <c r="A839" s="534"/>
      <c r="B839" s="535"/>
      <c r="C839" s="534"/>
      <c r="D839" s="536"/>
      <c r="E839" s="534"/>
      <c r="F839" s="530"/>
      <c r="G839" s="530"/>
      <c r="H839" s="530"/>
      <c r="I839" s="530"/>
      <c r="J839" s="530"/>
      <c r="K839" s="530"/>
      <c r="L839" s="530"/>
      <c r="M839" s="530"/>
      <c r="N839" s="530"/>
      <c r="O839" s="530"/>
      <c r="P839" s="530"/>
      <c r="Q839" s="530"/>
      <c r="R839" s="530"/>
      <c r="S839" s="530"/>
      <c r="T839" s="530"/>
      <c r="U839" s="530"/>
      <c r="V839" s="530"/>
      <c r="W839" s="530"/>
      <c r="X839" s="530"/>
      <c r="Y839" s="530"/>
      <c r="Z839" s="530"/>
    </row>
    <row r="840">
      <c r="A840" s="534"/>
      <c r="B840" s="535"/>
      <c r="C840" s="534"/>
      <c r="D840" s="536"/>
      <c r="E840" s="534"/>
      <c r="F840" s="530"/>
      <c r="G840" s="530"/>
      <c r="H840" s="530"/>
      <c r="I840" s="530"/>
      <c r="J840" s="530"/>
      <c r="K840" s="530"/>
      <c r="L840" s="530"/>
      <c r="M840" s="530"/>
      <c r="N840" s="530"/>
      <c r="O840" s="530"/>
      <c r="P840" s="530"/>
      <c r="Q840" s="530"/>
      <c r="R840" s="530"/>
      <c r="S840" s="530"/>
      <c r="T840" s="530"/>
      <c r="U840" s="530"/>
      <c r="V840" s="530"/>
      <c r="W840" s="530"/>
      <c r="X840" s="530"/>
      <c r="Y840" s="530"/>
      <c r="Z840" s="530"/>
    </row>
    <row r="841">
      <c r="A841" s="534"/>
      <c r="B841" s="535"/>
      <c r="C841" s="534"/>
      <c r="D841" s="536"/>
      <c r="E841" s="534"/>
      <c r="F841" s="530"/>
      <c r="G841" s="530"/>
      <c r="H841" s="530"/>
      <c r="I841" s="530"/>
      <c r="J841" s="530"/>
      <c r="K841" s="530"/>
      <c r="L841" s="530"/>
      <c r="M841" s="530"/>
      <c r="N841" s="530"/>
      <c r="O841" s="530"/>
      <c r="P841" s="530"/>
      <c r="Q841" s="530"/>
      <c r="R841" s="530"/>
      <c r="S841" s="530"/>
      <c r="T841" s="530"/>
      <c r="U841" s="530"/>
      <c r="V841" s="530"/>
      <c r="W841" s="530"/>
      <c r="X841" s="530"/>
      <c r="Y841" s="530"/>
      <c r="Z841" s="530"/>
    </row>
    <row r="842">
      <c r="A842" s="534"/>
      <c r="B842" s="535"/>
      <c r="C842" s="534"/>
      <c r="D842" s="536"/>
      <c r="E842" s="534"/>
      <c r="F842" s="530"/>
      <c r="G842" s="530"/>
      <c r="H842" s="530"/>
      <c r="I842" s="530"/>
      <c r="J842" s="530"/>
      <c r="K842" s="530"/>
      <c r="L842" s="530"/>
      <c r="M842" s="530"/>
      <c r="N842" s="530"/>
      <c r="O842" s="530"/>
      <c r="P842" s="530"/>
      <c r="Q842" s="530"/>
      <c r="R842" s="530"/>
      <c r="S842" s="530"/>
      <c r="T842" s="530"/>
      <c r="U842" s="530"/>
      <c r="V842" s="530"/>
      <c r="W842" s="530"/>
      <c r="X842" s="530"/>
      <c r="Y842" s="530"/>
      <c r="Z842" s="530"/>
    </row>
    <row r="843">
      <c r="A843" s="534"/>
      <c r="B843" s="535"/>
      <c r="C843" s="534"/>
      <c r="D843" s="536"/>
      <c r="E843" s="534"/>
      <c r="F843" s="530"/>
      <c r="G843" s="530"/>
      <c r="H843" s="530"/>
      <c r="I843" s="530"/>
      <c r="J843" s="530"/>
      <c r="K843" s="530"/>
      <c r="L843" s="530"/>
      <c r="M843" s="530"/>
      <c r="N843" s="530"/>
      <c r="O843" s="530"/>
      <c r="P843" s="530"/>
      <c r="Q843" s="530"/>
      <c r="R843" s="530"/>
      <c r="S843" s="530"/>
      <c r="T843" s="530"/>
      <c r="U843" s="530"/>
      <c r="V843" s="530"/>
      <c r="W843" s="530"/>
      <c r="X843" s="530"/>
      <c r="Y843" s="530"/>
      <c r="Z843" s="530"/>
    </row>
    <row r="844">
      <c r="A844" s="534"/>
      <c r="B844" s="535"/>
      <c r="C844" s="534"/>
      <c r="D844" s="536"/>
      <c r="E844" s="534"/>
      <c r="F844" s="530"/>
      <c r="G844" s="530"/>
      <c r="H844" s="530"/>
      <c r="I844" s="530"/>
      <c r="J844" s="530"/>
      <c r="K844" s="530"/>
      <c r="L844" s="530"/>
      <c r="M844" s="530"/>
      <c r="N844" s="530"/>
      <c r="O844" s="530"/>
      <c r="P844" s="530"/>
      <c r="Q844" s="530"/>
      <c r="R844" s="530"/>
      <c r="S844" s="530"/>
      <c r="T844" s="530"/>
      <c r="U844" s="530"/>
      <c r="V844" s="530"/>
      <c r="W844" s="530"/>
      <c r="X844" s="530"/>
      <c r="Y844" s="530"/>
      <c r="Z844" s="530"/>
    </row>
    <row r="845">
      <c r="A845" s="534"/>
      <c r="B845" s="535"/>
      <c r="C845" s="534"/>
      <c r="D845" s="536"/>
      <c r="E845" s="534"/>
      <c r="F845" s="530"/>
      <c r="G845" s="530"/>
      <c r="H845" s="530"/>
      <c r="I845" s="530"/>
      <c r="J845" s="530"/>
      <c r="K845" s="530"/>
      <c r="L845" s="530"/>
      <c r="M845" s="530"/>
      <c r="N845" s="530"/>
      <c r="O845" s="530"/>
      <c r="P845" s="530"/>
      <c r="Q845" s="530"/>
      <c r="R845" s="530"/>
      <c r="S845" s="530"/>
      <c r="T845" s="530"/>
      <c r="U845" s="530"/>
      <c r="V845" s="530"/>
      <c r="W845" s="530"/>
      <c r="X845" s="530"/>
      <c r="Y845" s="530"/>
      <c r="Z845" s="530"/>
    </row>
    <row r="846">
      <c r="A846" s="534"/>
      <c r="B846" s="535"/>
      <c r="C846" s="534"/>
      <c r="D846" s="536"/>
      <c r="E846" s="534"/>
      <c r="F846" s="530"/>
      <c r="G846" s="530"/>
      <c r="H846" s="530"/>
      <c r="I846" s="530"/>
      <c r="J846" s="530"/>
      <c r="K846" s="530"/>
      <c r="L846" s="530"/>
      <c r="M846" s="530"/>
      <c r="N846" s="530"/>
      <c r="O846" s="530"/>
      <c r="P846" s="530"/>
      <c r="Q846" s="530"/>
      <c r="R846" s="530"/>
      <c r="S846" s="530"/>
      <c r="T846" s="530"/>
      <c r="U846" s="530"/>
      <c r="V846" s="530"/>
      <c r="W846" s="530"/>
      <c r="X846" s="530"/>
      <c r="Y846" s="530"/>
      <c r="Z846" s="530"/>
    </row>
    <row r="847">
      <c r="A847" s="534"/>
      <c r="B847" s="535"/>
      <c r="C847" s="534"/>
      <c r="D847" s="536"/>
      <c r="E847" s="534"/>
      <c r="F847" s="530"/>
      <c r="G847" s="530"/>
      <c r="H847" s="530"/>
      <c r="I847" s="530"/>
      <c r="J847" s="530"/>
      <c r="K847" s="530"/>
      <c r="L847" s="530"/>
      <c r="M847" s="530"/>
      <c r="N847" s="530"/>
      <c r="O847" s="530"/>
      <c r="P847" s="530"/>
      <c r="Q847" s="530"/>
      <c r="R847" s="530"/>
      <c r="S847" s="530"/>
      <c r="T847" s="530"/>
      <c r="U847" s="530"/>
      <c r="V847" s="530"/>
      <c r="W847" s="530"/>
      <c r="X847" s="530"/>
      <c r="Y847" s="530"/>
      <c r="Z847" s="530"/>
    </row>
    <row r="848">
      <c r="A848" s="534"/>
      <c r="B848" s="535"/>
      <c r="C848" s="534"/>
      <c r="D848" s="536"/>
      <c r="E848" s="534"/>
      <c r="F848" s="530"/>
      <c r="G848" s="530"/>
      <c r="H848" s="530"/>
      <c r="I848" s="530"/>
      <c r="J848" s="530"/>
      <c r="K848" s="530"/>
      <c r="L848" s="530"/>
      <c r="M848" s="530"/>
      <c r="N848" s="530"/>
      <c r="O848" s="530"/>
      <c r="P848" s="530"/>
      <c r="Q848" s="530"/>
      <c r="R848" s="530"/>
      <c r="S848" s="530"/>
      <c r="T848" s="530"/>
      <c r="U848" s="530"/>
      <c r="V848" s="530"/>
      <c r="W848" s="530"/>
      <c r="X848" s="530"/>
      <c r="Y848" s="530"/>
      <c r="Z848" s="530"/>
    </row>
    <row r="849">
      <c r="A849" s="534"/>
      <c r="B849" s="535"/>
      <c r="C849" s="534"/>
      <c r="D849" s="536"/>
      <c r="E849" s="534"/>
      <c r="F849" s="530"/>
      <c r="G849" s="530"/>
      <c r="H849" s="530"/>
      <c r="I849" s="530"/>
      <c r="J849" s="530"/>
      <c r="K849" s="530"/>
      <c r="L849" s="530"/>
      <c r="M849" s="530"/>
      <c r="N849" s="530"/>
      <c r="O849" s="530"/>
      <c r="P849" s="530"/>
      <c r="Q849" s="530"/>
      <c r="R849" s="530"/>
      <c r="S849" s="530"/>
      <c r="T849" s="530"/>
      <c r="U849" s="530"/>
      <c r="V849" s="530"/>
      <c r="W849" s="530"/>
      <c r="X849" s="530"/>
      <c r="Y849" s="530"/>
      <c r="Z849" s="530"/>
    </row>
    <row r="850">
      <c r="A850" s="534"/>
      <c r="B850" s="535"/>
      <c r="C850" s="534"/>
      <c r="D850" s="536"/>
      <c r="E850" s="534"/>
      <c r="F850" s="530"/>
      <c r="G850" s="530"/>
      <c r="H850" s="530"/>
      <c r="I850" s="530"/>
      <c r="J850" s="530"/>
      <c r="K850" s="530"/>
      <c r="L850" s="530"/>
      <c r="M850" s="530"/>
      <c r="N850" s="530"/>
      <c r="O850" s="530"/>
      <c r="P850" s="530"/>
      <c r="Q850" s="530"/>
      <c r="R850" s="530"/>
      <c r="S850" s="530"/>
      <c r="T850" s="530"/>
      <c r="U850" s="530"/>
      <c r="V850" s="530"/>
      <c r="W850" s="530"/>
      <c r="X850" s="530"/>
      <c r="Y850" s="530"/>
      <c r="Z850" s="530"/>
    </row>
    <row r="851">
      <c r="A851" s="534"/>
      <c r="B851" s="535"/>
      <c r="C851" s="534"/>
      <c r="D851" s="536"/>
      <c r="E851" s="534"/>
      <c r="F851" s="530"/>
      <c r="G851" s="530"/>
      <c r="H851" s="530"/>
      <c r="I851" s="530"/>
      <c r="J851" s="530"/>
      <c r="K851" s="530"/>
      <c r="L851" s="530"/>
      <c r="M851" s="530"/>
      <c r="N851" s="530"/>
      <c r="O851" s="530"/>
      <c r="P851" s="530"/>
      <c r="Q851" s="530"/>
      <c r="R851" s="530"/>
      <c r="S851" s="530"/>
      <c r="T851" s="530"/>
      <c r="U851" s="530"/>
      <c r="V851" s="530"/>
      <c r="W851" s="530"/>
      <c r="X851" s="530"/>
      <c r="Y851" s="530"/>
      <c r="Z851" s="530"/>
    </row>
    <row r="852">
      <c r="A852" s="534"/>
      <c r="B852" s="535"/>
      <c r="C852" s="534"/>
      <c r="D852" s="536"/>
      <c r="E852" s="534"/>
      <c r="F852" s="530"/>
      <c r="G852" s="530"/>
      <c r="H852" s="530"/>
      <c r="I852" s="530"/>
      <c r="J852" s="530"/>
      <c r="K852" s="530"/>
      <c r="L852" s="530"/>
      <c r="M852" s="530"/>
      <c r="N852" s="530"/>
      <c r="O852" s="530"/>
      <c r="P852" s="530"/>
      <c r="Q852" s="530"/>
      <c r="R852" s="530"/>
      <c r="S852" s="530"/>
      <c r="T852" s="530"/>
      <c r="U852" s="530"/>
      <c r="V852" s="530"/>
      <c r="W852" s="530"/>
      <c r="X852" s="530"/>
      <c r="Y852" s="530"/>
      <c r="Z852" s="530"/>
    </row>
    <row r="853">
      <c r="A853" s="534"/>
      <c r="B853" s="535"/>
      <c r="C853" s="534"/>
      <c r="D853" s="536"/>
      <c r="E853" s="534"/>
      <c r="F853" s="530"/>
      <c r="G853" s="530"/>
      <c r="H853" s="530"/>
      <c r="I853" s="530"/>
      <c r="J853" s="530"/>
      <c r="K853" s="530"/>
      <c r="L853" s="530"/>
      <c r="M853" s="530"/>
      <c r="N853" s="530"/>
      <c r="O853" s="530"/>
      <c r="P853" s="530"/>
      <c r="Q853" s="530"/>
      <c r="R853" s="530"/>
      <c r="S853" s="530"/>
      <c r="T853" s="530"/>
      <c r="U853" s="530"/>
      <c r="V853" s="530"/>
      <c r="W853" s="530"/>
      <c r="X853" s="530"/>
      <c r="Y853" s="530"/>
      <c r="Z853" s="530"/>
    </row>
    <row r="854">
      <c r="A854" s="534"/>
      <c r="B854" s="535"/>
      <c r="C854" s="534"/>
      <c r="D854" s="536"/>
      <c r="E854" s="534"/>
      <c r="F854" s="530"/>
      <c r="G854" s="530"/>
      <c r="H854" s="530"/>
      <c r="I854" s="530"/>
      <c r="J854" s="530"/>
      <c r="K854" s="530"/>
      <c r="L854" s="530"/>
      <c r="M854" s="530"/>
      <c r="N854" s="530"/>
      <c r="O854" s="530"/>
      <c r="P854" s="530"/>
      <c r="Q854" s="530"/>
      <c r="R854" s="530"/>
      <c r="S854" s="530"/>
      <c r="T854" s="530"/>
      <c r="U854" s="530"/>
      <c r="V854" s="530"/>
      <c r="W854" s="530"/>
      <c r="X854" s="530"/>
      <c r="Y854" s="530"/>
      <c r="Z854" s="530"/>
    </row>
    <row r="855">
      <c r="A855" s="534"/>
      <c r="B855" s="535"/>
      <c r="C855" s="534"/>
      <c r="D855" s="536"/>
      <c r="E855" s="534"/>
      <c r="F855" s="530"/>
      <c r="G855" s="530"/>
      <c r="H855" s="530"/>
      <c r="I855" s="530"/>
      <c r="J855" s="530"/>
      <c r="K855" s="530"/>
      <c r="L855" s="530"/>
      <c r="M855" s="530"/>
      <c r="N855" s="530"/>
      <c r="O855" s="530"/>
      <c r="P855" s="530"/>
      <c r="Q855" s="530"/>
      <c r="R855" s="530"/>
      <c r="S855" s="530"/>
      <c r="T855" s="530"/>
      <c r="U855" s="530"/>
      <c r="V855" s="530"/>
      <c r="W855" s="530"/>
      <c r="X855" s="530"/>
      <c r="Y855" s="530"/>
      <c r="Z855" s="530"/>
    </row>
    <row r="856">
      <c r="A856" s="534"/>
      <c r="B856" s="535"/>
      <c r="C856" s="534"/>
      <c r="D856" s="536"/>
      <c r="E856" s="534"/>
      <c r="F856" s="530"/>
      <c r="G856" s="530"/>
      <c r="H856" s="530"/>
      <c r="I856" s="530"/>
      <c r="J856" s="530"/>
      <c r="K856" s="530"/>
      <c r="L856" s="530"/>
      <c r="M856" s="530"/>
      <c r="N856" s="530"/>
      <c r="O856" s="530"/>
      <c r="P856" s="530"/>
      <c r="Q856" s="530"/>
      <c r="R856" s="530"/>
      <c r="S856" s="530"/>
      <c r="T856" s="530"/>
      <c r="U856" s="530"/>
      <c r="V856" s="530"/>
      <c r="W856" s="530"/>
      <c r="X856" s="530"/>
      <c r="Y856" s="530"/>
      <c r="Z856" s="530"/>
    </row>
    <row r="857">
      <c r="A857" s="534"/>
      <c r="B857" s="535"/>
      <c r="C857" s="534"/>
      <c r="D857" s="536"/>
      <c r="E857" s="534"/>
      <c r="F857" s="530"/>
      <c r="G857" s="530"/>
      <c r="H857" s="530"/>
      <c r="I857" s="530"/>
      <c r="J857" s="530"/>
      <c r="K857" s="530"/>
      <c r="L857" s="530"/>
      <c r="M857" s="530"/>
      <c r="N857" s="530"/>
      <c r="O857" s="530"/>
      <c r="P857" s="530"/>
      <c r="Q857" s="530"/>
      <c r="R857" s="530"/>
      <c r="S857" s="530"/>
      <c r="T857" s="530"/>
      <c r="U857" s="530"/>
      <c r="V857" s="530"/>
      <c r="W857" s="530"/>
      <c r="X857" s="530"/>
      <c r="Y857" s="530"/>
      <c r="Z857" s="530"/>
    </row>
    <row r="858">
      <c r="A858" s="534"/>
      <c r="B858" s="535"/>
      <c r="C858" s="534"/>
      <c r="D858" s="536"/>
      <c r="E858" s="534"/>
      <c r="F858" s="530"/>
      <c r="G858" s="530"/>
      <c r="H858" s="530"/>
      <c r="I858" s="530"/>
      <c r="J858" s="530"/>
      <c r="K858" s="530"/>
      <c r="L858" s="530"/>
      <c r="M858" s="530"/>
      <c r="N858" s="530"/>
      <c r="O858" s="530"/>
      <c r="P858" s="530"/>
      <c r="Q858" s="530"/>
      <c r="R858" s="530"/>
      <c r="S858" s="530"/>
      <c r="T858" s="530"/>
      <c r="U858" s="530"/>
      <c r="V858" s="530"/>
      <c r="W858" s="530"/>
      <c r="X858" s="530"/>
      <c r="Y858" s="530"/>
      <c r="Z858" s="530"/>
    </row>
    <row r="859">
      <c r="A859" s="534"/>
      <c r="B859" s="535"/>
      <c r="C859" s="534"/>
      <c r="D859" s="536"/>
      <c r="E859" s="534"/>
      <c r="F859" s="530"/>
      <c r="G859" s="530"/>
      <c r="H859" s="530"/>
      <c r="I859" s="530"/>
      <c r="J859" s="530"/>
      <c r="K859" s="530"/>
      <c r="L859" s="530"/>
      <c r="M859" s="530"/>
      <c r="N859" s="530"/>
      <c r="O859" s="530"/>
      <c r="P859" s="530"/>
      <c r="Q859" s="530"/>
      <c r="R859" s="530"/>
      <c r="S859" s="530"/>
      <c r="T859" s="530"/>
      <c r="U859" s="530"/>
      <c r="V859" s="530"/>
      <c r="W859" s="530"/>
      <c r="X859" s="530"/>
      <c r="Y859" s="530"/>
      <c r="Z859" s="530"/>
    </row>
    <row r="860">
      <c r="A860" s="534"/>
      <c r="B860" s="535"/>
      <c r="C860" s="534"/>
      <c r="D860" s="536"/>
      <c r="E860" s="534"/>
      <c r="F860" s="530"/>
      <c r="G860" s="530"/>
      <c r="H860" s="530"/>
      <c r="I860" s="530"/>
      <c r="J860" s="530"/>
      <c r="K860" s="530"/>
      <c r="L860" s="530"/>
      <c r="M860" s="530"/>
      <c r="N860" s="530"/>
      <c r="O860" s="530"/>
      <c r="P860" s="530"/>
      <c r="Q860" s="530"/>
      <c r="R860" s="530"/>
      <c r="S860" s="530"/>
      <c r="T860" s="530"/>
      <c r="U860" s="530"/>
      <c r="V860" s="530"/>
      <c r="W860" s="530"/>
      <c r="X860" s="530"/>
      <c r="Y860" s="530"/>
      <c r="Z860" s="530"/>
    </row>
    <row r="861">
      <c r="A861" s="534"/>
      <c r="B861" s="535"/>
      <c r="C861" s="534"/>
      <c r="D861" s="536"/>
      <c r="E861" s="534"/>
      <c r="F861" s="530"/>
      <c r="G861" s="530"/>
      <c r="H861" s="530"/>
      <c r="I861" s="530"/>
      <c r="J861" s="530"/>
      <c r="K861" s="530"/>
      <c r="L861" s="530"/>
      <c r="M861" s="530"/>
      <c r="N861" s="530"/>
      <c r="O861" s="530"/>
      <c r="P861" s="530"/>
      <c r="Q861" s="530"/>
      <c r="R861" s="530"/>
      <c r="S861" s="530"/>
      <c r="T861" s="530"/>
      <c r="U861" s="530"/>
      <c r="V861" s="530"/>
      <c r="W861" s="530"/>
      <c r="X861" s="530"/>
      <c r="Y861" s="530"/>
      <c r="Z861" s="530"/>
    </row>
    <row r="862">
      <c r="A862" s="534"/>
      <c r="B862" s="535"/>
      <c r="C862" s="534"/>
      <c r="D862" s="536"/>
      <c r="E862" s="534"/>
      <c r="F862" s="530"/>
      <c r="G862" s="530"/>
      <c r="H862" s="530"/>
      <c r="I862" s="530"/>
      <c r="J862" s="530"/>
      <c r="K862" s="530"/>
      <c r="L862" s="530"/>
      <c r="M862" s="530"/>
      <c r="N862" s="530"/>
      <c r="O862" s="530"/>
      <c r="P862" s="530"/>
      <c r="Q862" s="530"/>
      <c r="R862" s="530"/>
      <c r="S862" s="530"/>
      <c r="T862" s="530"/>
      <c r="U862" s="530"/>
      <c r="V862" s="530"/>
      <c r="W862" s="530"/>
      <c r="X862" s="530"/>
      <c r="Y862" s="530"/>
      <c r="Z862" s="530"/>
    </row>
    <row r="863">
      <c r="A863" s="534"/>
      <c r="B863" s="535"/>
      <c r="C863" s="534"/>
      <c r="D863" s="536"/>
      <c r="E863" s="534"/>
      <c r="F863" s="530"/>
      <c r="G863" s="530"/>
      <c r="H863" s="530"/>
      <c r="I863" s="530"/>
      <c r="J863" s="530"/>
      <c r="K863" s="530"/>
      <c r="L863" s="530"/>
      <c r="M863" s="530"/>
      <c r="N863" s="530"/>
      <c r="O863" s="530"/>
      <c r="P863" s="530"/>
      <c r="Q863" s="530"/>
      <c r="R863" s="530"/>
      <c r="S863" s="530"/>
      <c r="T863" s="530"/>
      <c r="U863" s="530"/>
      <c r="V863" s="530"/>
      <c r="W863" s="530"/>
      <c r="X863" s="530"/>
      <c r="Y863" s="530"/>
      <c r="Z863" s="530"/>
    </row>
    <row r="864">
      <c r="A864" s="534"/>
      <c r="B864" s="535"/>
      <c r="C864" s="534"/>
      <c r="D864" s="536"/>
      <c r="E864" s="534"/>
      <c r="F864" s="530"/>
      <c r="G864" s="530"/>
      <c r="H864" s="530"/>
      <c r="I864" s="530"/>
      <c r="J864" s="530"/>
      <c r="K864" s="530"/>
      <c r="L864" s="530"/>
      <c r="M864" s="530"/>
      <c r="N864" s="530"/>
      <c r="O864" s="530"/>
      <c r="P864" s="530"/>
      <c r="Q864" s="530"/>
      <c r="R864" s="530"/>
      <c r="S864" s="530"/>
      <c r="T864" s="530"/>
      <c r="U864" s="530"/>
      <c r="V864" s="530"/>
      <c r="W864" s="530"/>
      <c r="X864" s="530"/>
      <c r="Y864" s="530"/>
      <c r="Z864" s="530"/>
    </row>
    <row r="865">
      <c r="A865" s="534"/>
      <c r="B865" s="535"/>
      <c r="C865" s="534"/>
      <c r="D865" s="536"/>
      <c r="E865" s="534"/>
      <c r="F865" s="530"/>
      <c r="G865" s="530"/>
      <c r="H865" s="530"/>
      <c r="I865" s="530"/>
      <c r="J865" s="530"/>
      <c r="K865" s="530"/>
      <c r="L865" s="530"/>
      <c r="M865" s="530"/>
      <c r="N865" s="530"/>
      <c r="O865" s="530"/>
      <c r="P865" s="530"/>
      <c r="Q865" s="530"/>
      <c r="R865" s="530"/>
      <c r="S865" s="530"/>
      <c r="T865" s="530"/>
      <c r="U865" s="530"/>
      <c r="V865" s="530"/>
      <c r="W865" s="530"/>
      <c r="X865" s="530"/>
      <c r="Y865" s="530"/>
      <c r="Z865" s="530"/>
    </row>
    <row r="866">
      <c r="A866" s="534"/>
      <c r="B866" s="535"/>
      <c r="C866" s="534"/>
      <c r="D866" s="536"/>
      <c r="E866" s="534"/>
      <c r="F866" s="530"/>
      <c r="G866" s="530"/>
      <c r="H866" s="530"/>
      <c r="I866" s="530"/>
      <c r="J866" s="530"/>
      <c r="K866" s="530"/>
      <c r="L866" s="530"/>
      <c r="M866" s="530"/>
      <c r="N866" s="530"/>
      <c r="O866" s="530"/>
      <c r="P866" s="530"/>
      <c r="Q866" s="530"/>
      <c r="R866" s="530"/>
      <c r="S866" s="530"/>
      <c r="T866" s="530"/>
      <c r="U866" s="530"/>
      <c r="V866" s="530"/>
      <c r="W866" s="530"/>
      <c r="X866" s="530"/>
      <c r="Y866" s="530"/>
      <c r="Z866" s="530"/>
    </row>
    <row r="867">
      <c r="A867" s="534"/>
      <c r="B867" s="535"/>
      <c r="C867" s="534"/>
      <c r="D867" s="536"/>
      <c r="E867" s="534"/>
      <c r="F867" s="530"/>
      <c r="G867" s="530"/>
      <c r="H867" s="530"/>
      <c r="I867" s="530"/>
      <c r="J867" s="530"/>
      <c r="K867" s="530"/>
      <c r="L867" s="530"/>
      <c r="M867" s="530"/>
      <c r="N867" s="530"/>
      <c r="O867" s="530"/>
      <c r="P867" s="530"/>
      <c r="Q867" s="530"/>
      <c r="R867" s="530"/>
      <c r="S867" s="530"/>
      <c r="T867" s="530"/>
      <c r="U867" s="530"/>
      <c r="V867" s="530"/>
      <c r="W867" s="530"/>
      <c r="X867" s="530"/>
      <c r="Y867" s="530"/>
      <c r="Z867" s="530"/>
    </row>
    <row r="868">
      <c r="A868" s="534"/>
      <c r="B868" s="535"/>
      <c r="C868" s="534"/>
      <c r="D868" s="536"/>
      <c r="E868" s="534"/>
      <c r="F868" s="530"/>
      <c r="G868" s="530"/>
      <c r="H868" s="530"/>
      <c r="I868" s="530"/>
      <c r="J868" s="530"/>
      <c r="K868" s="530"/>
      <c r="L868" s="530"/>
      <c r="M868" s="530"/>
      <c r="N868" s="530"/>
      <c r="O868" s="530"/>
      <c r="P868" s="530"/>
      <c r="Q868" s="530"/>
      <c r="R868" s="530"/>
      <c r="S868" s="530"/>
      <c r="T868" s="530"/>
      <c r="U868" s="530"/>
      <c r="V868" s="530"/>
      <c r="W868" s="530"/>
      <c r="X868" s="530"/>
      <c r="Y868" s="530"/>
      <c r="Z868" s="530"/>
    </row>
    <row r="869">
      <c r="A869" s="534"/>
      <c r="B869" s="535"/>
      <c r="C869" s="534"/>
      <c r="D869" s="536"/>
      <c r="E869" s="534"/>
      <c r="F869" s="530"/>
      <c r="G869" s="530"/>
      <c r="H869" s="530"/>
      <c r="I869" s="530"/>
      <c r="J869" s="530"/>
      <c r="K869" s="530"/>
      <c r="L869" s="530"/>
      <c r="M869" s="530"/>
      <c r="N869" s="530"/>
      <c r="O869" s="530"/>
      <c r="P869" s="530"/>
      <c r="Q869" s="530"/>
      <c r="R869" s="530"/>
      <c r="S869" s="530"/>
      <c r="T869" s="530"/>
      <c r="U869" s="530"/>
      <c r="V869" s="530"/>
      <c r="W869" s="530"/>
      <c r="X869" s="530"/>
      <c r="Y869" s="530"/>
      <c r="Z869" s="530"/>
    </row>
    <row r="870">
      <c r="A870" s="534"/>
      <c r="B870" s="535"/>
      <c r="C870" s="534"/>
      <c r="D870" s="536"/>
      <c r="E870" s="534"/>
      <c r="F870" s="530"/>
      <c r="G870" s="530"/>
      <c r="H870" s="530"/>
      <c r="I870" s="530"/>
      <c r="J870" s="530"/>
      <c r="K870" s="530"/>
      <c r="L870" s="530"/>
      <c r="M870" s="530"/>
      <c r="N870" s="530"/>
      <c r="O870" s="530"/>
      <c r="P870" s="530"/>
      <c r="Q870" s="530"/>
      <c r="R870" s="530"/>
      <c r="S870" s="530"/>
      <c r="T870" s="530"/>
      <c r="U870" s="530"/>
      <c r="V870" s="530"/>
      <c r="W870" s="530"/>
      <c r="X870" s="530"/>
      <c r="Y870" s="530"/>
      <c r="Z870" s="530"/>
    </row>
    <row r="871">
      <c r="A871" s="534"/>
      <c r="B871" s="535"/>
      <c r="C871" s="534"/>
      <c r="D871" s="536"/>
      <c r="E871" s="534"/>
      <c r="F871" s="530"/>
      <c r="G871" s="530"/>
      <c r="H871" s="530"/>
      <c r="I871" s="530"/>
      <c r="J871" s="530"/>
      <c r="K871" s="530"/>
      <c r="L871" s="530"/>
      <c r="M871" s="530"/>
      <c r="N871" s="530"/>
      <c r="O871" s="530"/>
      <c r="P871" s="530"/>
      <c r="Q871" s="530"/>
      <c r="R871" s="530"/>
      <c r="S871" s="530"/>
      <c r="T871" s="530"/>
      <c r="U871" s="530"/>
      <c r="V871" s="530"/>
      <c r="W871" s="530"/>
      <c r="X871" s="530"/>
      <c r="Y871" s="530"/>
      <c r="Z871" s="530"/>
    </row>
    <row r="872">
      <c r="A872" s="534"/>
      <c r="B872" s="535"/>
      <c r="C872" s="534"/>
      <c r="D872" s="536"/>
      <c r="E872" s="534"/>
      <c r="F872" s="530"/>
      <c r="G872" s="530"/>
      <c r="H872" s="530"/>
      <c r="I872" s="530"/>
      <c r="J872" s="530"/>
      <c r="K872" s="530"/>
      <c r="L872" s="530"/>
      <c r="M872" s="530"/>
      <c r="N872" s="530"/>
      <c r="O872" s="530"/>
      <c r="P872" s="530"/>
      <c r="Q872" s="530"/>
      <c r="R872" s="530"/>
      <c r="S872" s="530"/>
      <c r="T872" s="530"/>
      <c r="U872" s="530"/>
      <c r="V872" s="530"/>
      <c r="W872" s="530"/>
      <c r="X872" s="530"/>
      <c r="Y872" s="530"/>
      <c r="Z872" s="530"/>
    </row>
    <row r="873">
      <c r="A873" s="534"/>
      <c r="B873" s="535"/>
      <c r="C873" s="534"/>
      <c r="D873" s="536"/>
      <c r="E873" s="534"/>
      <c r="F873" s="530"/>
      <c r="G873" s="530"/>
      <c r="H873" s="530"/>
      <c r="I873" s="530"/>
      <c r="J873" s="530"/>
      <c r="K873" s="530"/>
      <c r="L873" s="530"/>
      <c r="M873" s="530"/>
      <c r="N873" s="530"/>
      <c r="O873" s="530"/>
      <c r="P873" s="530"/>
      <c r="Q873" s="530"/>
      <c r="R873" s="530"/>
      <c r="S873" s="530"/>
      <c r="T873" s="530"/>
      <c r="U873" s="530"/>
      <c r="V873" s="530"/>
      <c r="W873" s="530"/>
      <c r="X873" s="530"/>
      <c r="Y873" s="530"/>
      <c r="Z873" s="530"/>
    </row>
    <row r="874">
      <c r="A874" s="534"/>
      <c r="B874" s="535"/>
      <c r="C874" s="534"/>
      <c r="D874" s="536"/>
      <c r="E874" s="534"/>
      <c r="F874" s="530"/>
      <c r="G874" s="530"/>
      <c r="H874" s="530"/>
      <c r="I874" s="530"/>
      <c r="J874" s="530"/>
      <c r="K874" s="530"/>
      <c r="L874" s="530"/>
      <c r="M874" s="530"/>
      <c r="N874" s="530"/>
      <c r="O874" s="530"/>
      <c r="P874" s="530"/>
      <c r="Q874" s="530"/>
      <c r="R874" s="530"/>
      <c r="S874" s="530"/>
      <c r="T874" s="530"/>
      <c r="U874" s="530"/>
      <c r="V874" s="530"/>
      <c r="W874" s="530"/>
      <c r="X874" s="530"/>
      <c r="Y874" s="530"/>
      <c r="Z874" s="530"/>
    </row>
    <row r="875">
      <c r="A875" s="534"/>
      <c r="B875" s="535"/>
      <c r="C875" s="534"/>
      <c r="D875" s="536"/>
      <c r="E875" s="534"/>
      <c r="F875" s="530"/>
      <c r="G875" s="530"/>
      <c r="H875" s="530"/>
      <c r="I875" s="530"/>
      <c r="J875" s="530"/>
      <c r="K875" s="530"/>
      <c r="L875" s="530"/>
      <c r="M875" s="530"/>
      <c r="N875" s="530"/>
      <c r="O875" s="530"/>
      <c r="P875" s="530"/>
      <c r="Q875" s="530"/>
      <c r="R875" s="530"/>
      <c r="S875" s="530"/>
      <c r="T875" s="530"/>
      <c r="U875" s="530"/>
      <c r="V875" s="530"/>
      <c r="W875" s="530"/>
      <c r="X875" s="530"/>
      <c r="Y875" s="530"/>
      <c r="Z875" s="530"/>
    </row>
    <row r="876">
      <c r="A876" s="534"/>
      <c r="B876" s="535"/>
      <c r="C876" s="534"/>
      <c r="D876" s="536"/>
      <c r="E876" s="534"/>
      <c r="F876" s="530"/>
      <c r="G876" s="530"/>
      <c r="H876" s="530"/>
      <c r="I876" s="530"/>
      <c r="J876" s="530"/>
      <c r="K876" s="530"/>
      <c r="L876" s="530"/>
      <c r="M876" s="530"/>
      <c r="N876" s="530"/>
      <c r="O876" s="530"/>
      <c r="P876" s="530"/>
      <c r="Q876" s="530"/>
      <c r="R876" s="530"/>
      <c r="S876" s="530"/>
      <c r="T876" s="530"/>
      <c r="U876" s="530"/>
      <c r="V876" s="530"/>
      <c r="W876" s="530"/>
      <c r="X876" s="530"/>
      <c r="Y876" s="530"/>
      <c r="Z876" s="530"/>
    </row>
    <row r="877">
      <c r="A877" s="534"/>
      <c r="B877" s="535"/>
      <c r="C877" s="534"/>
      <c r="D877" s="536"/>
      <c r="E877" s="534"/>
      <c r="F877" s="530"/>
      <c r="G877" s="530"/>
      <c r="H877" s="530"/>
      <c r="I877" s="530"/>
      <c r="J877" s="530"/>
      <c r="K877" s="530"/>
      <c r="L877" s="530"/>
      <c r="M877" s="530"/>
      <c r="N877" s="530"/>
      <c r="O877" s="530"/>
      <c r="P877" s="530"/>
      <c r="Q877" s="530"/>
      <c r="R877" s="530"/>
      <c r="S877" s="530"/>
      <c r="T877" s="530"/>
      <c r="U877" s="530"/>
      <c r="V877" s="530"/>
      <c r="W877" s="530"/>
      <c r="X877" s="530"/>
      <c r="Y877" s="530"/>
      <c r="Z877" s="530"/>
    </row>
    <row r="878">
      <c r="A878" s="534"/>
      <c r="B878" s="535"/>
      <c r="C878" s="534"/>
      <c r="D878" s="536"/>
      <c r="E878" s="534"/>
      <c r="F878" s="530"/>
      <c r="G878" s="530"/>
      <c r="H878" s="530"/>
      <c r="I878" s="530"/>
      <c r="J878" s="530"/>
      <c r="K878" s="530"/>
      <c r="L878" s="530"/>
      <c r="M878" s="530"/>
      <c r="N878" s="530"/>
      <c r="O878" s="530"/>
      <c r="P878" s="530"/>
      <c r="Q878" s="530"/>
      <c r="R878" s="530"/>
      <c r="S878" s="530"/>
      <c r="T878" s="530"/>
      <c r="U878" s="530"/>
      <c r="V878" s="530"/>
      <c r="W878" s="530"/>
      <c r="X878" s="530"/>
      <c r="Y878" s="530"/>
      <c r="Z878" s="530"/>
    </row>
    <row r="879">
      <c r="A879" s="534"/>
      <c r="B879" s="535"/>
      <c r="C879" s="534"/>
      <c r="D879" s="536"/>
      <c r="E879" s="534"/>
      <c r="F879" s="530"/>
      <c r="G879" s="530"/>
      <c r="H879" s="530"/>
      <c r="I879" s="530"/>
      <c r="J879" s="530"/>
      <c r="K879" s="530"/>
      <c r="L879" s="530"/>
      <c r="M879" s="530"/>
      <c r="N879" s="530"/>
      <c r="O879" s="530"/>
      <c r="P879" s="530"/>
      <c r="Q879" s="530"/>
      <c r="R879" s="530"/>
      <c r="S879" s="530"/>
      <c r="T879" s="530"/>
      <c r="U879" s="530"/>
      <c r="V879" s="530"/>
      <c r="W879" s="530"/>
      <c r="X879" s="530"/>
      <c r="Y879" s="530"/>
      <c r="Z879" s="530"/>
    </row>
    <row r="880">
      <c r="A880" s="534"/>
      <c r="B880" s="535"/>
      <c r="C880" s="534"/>
      <c r="D880" s="536"/>
      <c r="E880" s="534"/>
      <c r="F880" s="530"/>
      <c r="G880" s="530"/>
      <c r="H880" s="530"/>
      <c r="I880" s="530"/>
      <c r="J880" s="530"/>
      <c r="K880" s="530"/>
      <c r="L880" s="530"/>
      <c r="M880" s="530"/>
      <c r="N880" s="530"/>
      <c r="O880" s="530"/>
      <c r="P880" s="530"/>
      <c r="Q880" s="530"/>
      <c r="R880" s="530"/>
      <c r="S880" s="530"/>
      <c r="T880" s="530"/>
      <c r="U880" s="530"/>
      <c r="V880" s="530"/>
      <c r="W880" s="530"/>
      <c r="X880" s="530"/>
      <c r="Y880" s="530"/>
      <c r="Z880" s="530"/>
    </row>
    <row r="881">
      <c r="A881" s="534"/>
      <c r="B881" s="535"/>
      <c r="C881" s="534"/>
      <c r="D881" s="536"/>
      <c r="E881" s="534"/>
      <c r="F881" s="530"/>
      <c r="G881" s="530"/>
      <c r="H881" s="530"/>
      <c r="I881" s="530"/>
      <c r="J881" s="530"/>
      <c r="K881" s="530"/>
      <c r="L881" s="530"/>
      <c r="M881" s="530"/>
      <c r="N881" s="530"/>
      <c r="O881" s="530"/>
      <c r="P881" s="530"/>
      <c r="Q881" s="530"/>
      <c r="R881" s="530"/>
      <c r="S881" s="530"/>
      <c r="T881" s="530"/>
      <c r="U881" s="530"/>
      <c r="V881" s="530"/>
      <c r="W881" s="530"/>
      <c r="X881" s="530"/>
      <c r="Y881" s="530"/>
      <c r="Z881" s="530"/>
    </row>
    <row r="882">
      <c r="A882" s="534"/>
      <c r="B882" s="535"/>
      <c r="C882" s="534"/>
      <c r="D882" s="536"/>
      <c r="E882" s="534"/>
      <c r="F882" s="530"/>
      <c r="G882" s="530"/>
      <c r="H882" s="530"/>
      <c r="I882" s="530"/>
      <c r="J882" s="530"/>
      <c r="K882" s="530"/>
      <c r="L882" s="530"/>
      <c r="M882" s="530"/>
      <c r="N882" s="530"/>
      <c r="O882" s="530"/>
      <c r="P882" s="530"/>
      <c r="Q882" s="530"/>
      <c r="R882" s="530"/>
      <c r="S882" s="530"/>
      <c r="T882" s="530"/>
      <c r="U882" s="530"/>
      <c r="V882" s="530"/>
      <c r="W882" s="530"/>
      <c r="X882" s="530"/>
      <c r="Y882" s="530"/>
      <c r="Z882" s="530"/>
    </row>
    <row r="883">
      <c r="A883" s="534"/>
      <c r="B883" s="535"/>
      <c r="C883" s="534"/>
      <c r="D883" s="536"/>
      <c r="E883" s="534"/>
      <c r="F883" s="530"/>
      <c r="G883" s="530"/>
      <c r="H883" s="530"/>
      <c r="I883" s="530"/>
      <c r="J883" s="530"/>
      <c r="K883" s="530"/>
      <c r="L883" s="530"/>
      <c r="M883" s="530"/>
      <c r="N883" s="530"/>
      <c r="O883" s="530"/>
      <c r="P883" s="530"/>
      <c r="Q883" s="530"/>
      <c r="R883" s="530"/>
      <c r="S883" s="530"/>
      <c r="T883" s="530"/>
      <c r="U883" s="530"/>
      <c r="V883" s="530"/>
      <c r="W883" s="530"/>
      <c r="X883" s="530"/>
      <c r="Y883" s="530"/>
      <c r="Z883" s="530"/>
    </row>
    <row r="884">
      <c r="A884" s="534"/>
      <c r="B884" s="535"/>
      <c r="C884" s="534"/>
      <c r="D884" s="536"/>
      <c r="E884" s="534"/>
      <c r="F884" s="530"/>
      <c r="G884" s="530"/>
      <c r="H884" s="530"/>
      <c r="I884" s="530"/>
      <c r="J884" s="530"/>
      <c r="K884" s="530"/>
      <c r="L884" s="530"/>
      <c r="M884" s="530"/>
      <c r="N884" s="530"/>
      <c r="O884" s="530"/>
      <c r="P884" s="530"/>
      <c r="Q884" s="530"/>
      <c r="R884" s="530"/>
      <c r="S884" s="530"/>
      <c r="T884" s="530"/>
      <c r="U884" s="530"/>
      <c r="V884" s="530"/>
      <c r="W884" s="530"/>
      <c r="X884" s="530"/>
      <c r="Y884" s="530"/>
      <c r="Z884" s="530"/>
    </row>
    <row r="885">
      <c r="A885" s="534"/>
      <c r="B885" s="535"/>
      <c r="C885" s="534"/>
      <c r="D885" s="536"/>
      <c r="E885" s="534"/>
      <c r="F885" s="530"/>
      <c r="G885" s="530"/>
      <c r="H885" s="530"/>
      <c r="I885" s="530"/>
      <c r="J885" s="530"/>
      <c r="K885" s="530"/>
      <c r="L885" s="530"/>
      <c r="M885" s="530"/>
      <c r="N885" s="530"/>
      <c r="O885" s="530"/>
      <c r="P885" s="530"/>
      <c r="Q885" s="530"/>
      <c r="R885" s="530"/>
      <c r="S885" s="530"/>
      <c r="T885" s="530"/>
      <c r="U885" s="530"/>
      <c r="V885" s="530"/>
      <c r="W885" s="530"/>
      <c r="X885" s="530"/>
      <c r="Y885" s="530"/>
      <c r="Z885" s="530"/>
    </row>
    <row r="886">
      <c r="A886" s="534"/>
      <c r="B886" s="535"/>
      <c r="C886" s="534"/>
      <c r="D886" s="536"/>
      <c r="E886" s="534"/>
      <c r="F886" s="530"/>
      <c r="G886" s="530"/>
      <c r="H886" s="530"/>
      <c r="I886" s="530"/>
      <c r="J886" s="530"/>
      <c r="K886" s="530"/>
      <c r="L886" s="530"/>
      <c r="M886" s="530"/>
      <c r="N886" s="530"/>
      <c r="O886" s="530"/>
      <c r="P886" s="530"/>
      <c r="Q886" s="530"/>
      <c r="R886" s="530"/>
      <c r="S886" s="530"/>
      <c r="T886" s="530"/>
      <c r="U886" s="530"/>
      <c r="V886" s="530"/>
      <c r="W886" s="530"/>
      <c r="X886" s="530"/>
      <c r="Y886" s="530"/>
      <c r="Z886" s="530"/>
    </row>
    <row r="887">
      <c r="A887" s="534"/>
      <c r="B887" s="535"/>
      <c r="C887" s="534"/>
      <c r="D887" s="536"/>
      <c r="E887" s="534"/>
      <c r="F887" s="530"/>
      <c r="G887" s="530"/>
      <c r="H887" s="530"/>
      <c r="I887" s="530"/>
      <c r="J887" s="530"/>
      <c r="K887" s="530"/>
      <c r="L887" s="530"/>
      <c r="M887" s="530"/>
      <c r="N887" s="530"/>
      <c r="O887" s="530"/>
      <c r="P887" s="530"/>
      <c r="Q887" s="530"/>
      <c r="R887" s="530"/>
      <c r="S887" s="530"/>
      <c r="T887" s="530"/>
      <c r="U887" s="530"/>
      <c r="V887" s="530"/>
      <c r="W887" s="530"/>
      <c r="X887" s="530"/>
      <c r="Y887" s="530"/>
      <c r="Z887" s="530"/>
    </row>
    <row r="888">
      <c r="A888" s="534"/>
      <c r="B888" s="535"/>
      <c r="C888" s="534"/>
      <c r="D888" s="536"/>
      <c r="E888" s="534"/>
      <c r="F888" s="530"/>
      <c r="G888" s="530"/>
      <c r="H888" s="530"/>
      <c r="I888" s="530"/>
      <c r="J888" s="530"/>
      <c r="K888" s="530"/>
      <c r="L888" s="530"/>
      <c r="M888" s="530"/>
      <c r="N888" s="530"/>
      <c r="O888" s="530"/>
      <c r="P888" s="530"/>
      <c r="Q888" s="530"/>
      <c r="R888" s="530"/>
      <c r="S888" s="530"/>
      <c r="T888" s="530"/>
      <c r="U888" s="530"/>
      <c r="V888" s="530"/>
      <c r="W888" s="530"/>
      <c r="X888" s="530"/>
      <c r="Y888" s="530"/>
      <c r="Z888" s="530"/>
    </row>
    <row r="889">
      <c r="A889" s="534"/>
      <c r="B889" s="535"/>
      <c r="C889" s="534"/>
      <c r="D889" s="536"/>
      <c r="E889" s="534"/>
      <c r="F889" s="530"/>
      <c r="G889" s="530"/>
      <c r="H889" s="530"/>
      <c r="I889" s="530"/>
      <c r="J889" s="530"/>
      <c r="K889" s="530"/>
      <c r="L889" s="530"/>
      <c r="M889" s="530"/>
      <c r="N889" s="530"/>
      <c r="O889" s="530"/>
      <c r="P889" s="530"/>
      <c r="Q889" s="530"/>
      <c r="R889" s="530"/>
      <c r="S889" s="530"/>
      <c r="T889" s="530"/>
      <c r="U889" s="530"/>
      <c r="V889" s="530"/>
      <c r="W889" s="530"/>
      <c r="X889" s="530"/>
      <c r="Y889" s="530"/>
      <c r="Z889" s="530"/>
    </row>
    <row r="890">
      <c r="A890" s="534"/>
      <c r="B890" s="535"/>
      <c r="C890" s="534"/>
      <c r="D890" s="536"/>
      <c r="E890" s="534"/>
      <c r="F890" s="530"/>
      <c r="G890" s="530"/>
      <c r="H890" s="530"/>
      <c r="I890" s="530"/>
      <c r="J890" s="530"/>
      <c r="K890" s="530"/>
      <c r="L890" s="530"/>
      <c r="M890" s="530"/>
      <c r="N890" s="530"/>
      <c r="O890" s="530"/>
      <c r="P890" s="530"/>
      <c r="Q890" s="530"/>
      <c r="R890" s="530"/>
      <c r="S890" s="530"/>
      <c r="T890" s="530"/>
      <c r="U890" s="530"/>
      <c r="V890" s="530"/>
      <c r="W890" s="530"/>
      <c r="X890" s="530"/>
      <c r="Y890" s="530"/>
      <c r="Z890" s="530"/>
    </row>
    <row r="891">
      <c r="A891" s="534"/>
      <c r="B891" s="535"/>
      <c r="C891" s="534"/>
      <c r="D891" s="536"/>
      <c r="E891" s="534"/>
      <c r="F891" s="530"/>
      <c r="G891" s="530"/>
      <c r="H891" s="530"/>
      <c r="I891" s="530"/>
      <c r="J891" s="530"/>
      <c r="K891" s="530"/>
      <c r="L891" s="530"/>
      <c r="M891" s="530"/>
      <c r="N891" s="530"/>
      <c r="O891" s="530"/>
      <c r="P891" s="530"/>
      <c r="Q891" s="530"/>
      <c r="R891" s="530"/>
      <c r="S891" s="530"/>
      <c r="T891" s="530"/>
      <c r="U891" s="530"/>
      <c r="V891" s="530"/>
      <c r="W891" s="530"/>
      <c r="X891" s="530"/>
      <c r="Y891" s="530"/>
      <c r="Z891" s="530"/>
    </row>
    <row r="892">
      <c r="A892" s="534"/>
      <c r="B892" s="535"/>
      <c r="C892" s="534"/>
      <c r="D892" s="536"/>
      <c r="E892" s="534"/>
      <c r="F892" s="530"/>
      <c r="G892" s="530"/>
      <c r="H892" s="530"/>
      <c r="I892" s="530"/>
      <c r="J892" s="530"/>
      <c r="K892" s="530"/>
      <c r="L892" s="530"/>
      <c r="M892" s="530"/>
      <c r="N892" s="530"/>
      <c r="O892" s="530"/>
      <c r="P892" s="530"/>
      <c r="Q892" s="530"/>
      <c r="R892" s="530"/>
      <c r="S892" s="530"/>
      <c r="T892" s="530"/>
      <c r="U892" s="530"/>
      <c r="V892" s="530"/>
      <c r="W892" s="530"/>
      <c r="X892" s="530"/>
      <c r="Y892" s="530"/>
      <c r="Z892" s="530"/>
    </row>
    <row r="893">
      <c r="A893" s="534"/>
      <c r="B893" s="535"/>
      <c r="C893" s="534"/>
      <c r="D893" s="536"/>
      <c r="E893" s="534"/>
      <c r="F893" s="530"/>
      <c r="G893" s="530"/>
      <c r="H893" s="530"/>
      <c r="I893" s="530"/>
      <c r="J893" s="530"/>
      <c r="K893" s="530"/>
      <c r="L893" s="530"/>
      <c r="M893" s="530"/>
      <c r="N893" s="530"/>
      <c r="O893" s="530"/>
      <c r="P893" s="530"/>
      <c r="Q893" s="530"/>
      <c r="R893" s="530"/>
      <c r="S893" s="530"/>
      <c r="T893" s="530"/>
      <c r="U893" s="530"/>
      <c r="V893" s="530"/>
      <c r="W893" s="530"/>
      <c r="X893" s="530"/>
      <c r="Y893" s="530"/>
      <c r="Z893" s="530"/>
    </row>
    <row r="894">
      <c r="A894" s="534"/>
      <c r="B894" s="535"/>
      <c r="C894" s="534"/>
      <c r="D894" s="536"/>
      <c r="E894" s="534"/>
      <c r="F894" s="530"/>
      <c r="G894" s="530"/>
      <c r="H894" s="530"/>
      <c r="I894" s="530"/>
      <c r="J894" s="530"/>
      <c r="K894" s="530"/>
      <c r="L894" s="530"/>
      <c r="M894" s="530"/>
      <c r="N894" s="530"/>
      <c r="O894" s="530"/>
      <c r="P894" s="530"/>
      <c r="Q894" s="530"/>
      <c r="R894" s="530"/>
      <c r="S894" s="530"/>
      <c r="T894" s="530"/>
      <c r="U894" s="530"/>
      <c r="V894" s="530"/>
      <c r="W894" s="530"/>
      <c r="X894" s="530"/>
      <c r="Y894" s="530"/>
      <c r="Z894" s="530"/>
    </row>
    <row r="895">
      <c r="A895" s="534"/>
      <c r="B895" s="535"/>
      <c r="C895" s="534"/>
      <c r="D895" s="536"/>
      <c r="E895" s="534"/>
      <c r="F895" s="530"/>
      <c r="G895" s="530"/>
      <c r="H895" s="530"/>
      <c r="I895" s="530"/>
      <c r="J895" s="530"/>
      <c r="K895" s="530"/>
      <c r="L895" s="530"/>
      <c r="M895" s="530"/>
      <c r="N895" s="530"/>
      <c r="O895" s="530"/>
      <c r="P895" s="530"/>
      <c r="Q895" s="530"/>
      <c r="R895" s="530"/>
      <c r="S895" s="530"/>
      <c r="T895" s="530"/>
      <c r="U895" s="530"/>
      <c r="V895" s="530"/>
      <c r="W895" s="530"/>
      <c r="X895" s="530"/>
      <c r="Y895" s="530"/>
      <c r="Z895" s="530"/>
    </row>
    <row r="896">
      <c r="A896" s="534"/>
      <c r="B896" s="535"/>
      <c r="C896" s="534"/>
      <c r="D896" s="536"/>
      <c r="E896" s="534"/>
      <c r="F896" s="530"/>
      <c r="G896" s="530"/>
      <c r="H896" s="530"/>
      <c r="I896" s="530"/>
      <c r="J896" s="530"/>
      <c r="K896" s="530"/>
      <c r="L896" s="530"/>
      <c r="M896" s="530"/>
      <c r="N896" s="530"/>
      <c r="O896" s="530"/>
      <c r="P896" s="530"/>
      <c r="Q896" s="530"/>
      <c r="R896" s="530"/>
      <c r="S896" s="530"/>
      <c r="T896" s="530"/>
      <c r="U896" s="530"/>
      <c r="V896" s="530"/>
      <c r="W896" s="530"/>
      <c r="X896" s="530"/>
      <c r="Y896" s="530"/>
      <c r="Z896" s="530"/>
    </row>
    <row r="897">
      <c r="A897" s="534"/>
      <c r="B897" s="535"/>
      <c r="C897" s="534"/>
      <c r="D897" s="536"/>
      <c r="E897" s="534"/>
      <c r="F897" s="530"/>
      <c r="G897" s="530"/>
      <c r="H897" s="530"/>
      <c r="I897" s="530"/>
      <c r="J897" s="530"/>
      <c r="K897" s="530"/>
      <c r="L897" s="530"/>
      <c r="M897" s="530"/>
      <c r="N897" s="530"/>
      <c r="O897" s="530"/>
      <c r="P897" s="530"/>
      <c r="Q897" s="530"/>
      <c r="R897" s="530"/>
      <c r="S897" s="530"/>
      <c r="T897" s="530"/>
      <c r="U897" s="530"/>
      <c r="V897" s="530"/>
      <c r="W897" s="530"/>
      <c r="X897" s="530"/>
      <c r="Y897" s="530"/>
      <c r="Z897" s="530"/>
    </row>
    <row r="898">
      <c r="A898" s="534"/>
      <c r="B898" s="535"/>
      <c r="C898" s="534"/>
      <c r="D898" s="536"/>
      <c r="E898" s="534"/>
      <c r="F898" s="530"/>
      <c r="G898" s="530"/>
      <c r="H898" s="530"/>
      <c r="I898" s="530"/>
      <c r="J898" s="530"/>
      <c r="K898" s="530"/>
      <c r="L898" s="530"/>
      <c r="M898" s="530"/>
      <c r="N898" s="530"/>
      <c r="O898" s="530"/>
      <c r="P898" s="530"/>
      <c r="Q898" s="530"/>
      <c r="R898" s="530"/>
      <c r="S898" s="530"/>
      <c r="T898" s="530"/>
      <c r="U898" s="530"/>
      <c r="V898" s="530"/>
      <c r="W898" s="530"/>
      <c r="X898" s="530"/>
      <c r="Y898" s="530"/>
      <c r="Z898" s="530"/>
    </row>
    <row r="899">
      <c r="A899" s="534"/>
      <c r="B899" s="535"/>
      <c r="C899" s="534"/>
      <c r="D899" s="536"/>
      <c r="E899" s="534"/>
      <c r="F899" s="530"/>
      <c r="G899" s="530"/>
      <c r="H899" s="530"/>
      <c r="I899" s="530"/>
      <c r="J899" s="530"/>
      <c r="K899" s="530"/>
      <c r="L899" s="530"/>
      <c r="M899" s="530"/>
      <c r="N899" s="530"/>
      <c r="O899" s="530"/>
      <c r="P899" s="530"/>
      <c r="Q899" s="530"/>
      <c r="R899" s="530"/>
      <c r="S899" s="530"/>
      <c r="T899" s="530"/>
      <c r="U899" s="530"/>
      <c r="V899" s="530"/>
      <c r="W899" s="530"/>
      <c r="X899" s="530"/>
      <c r="Y899" s="530"/>
      <c r="Z899" s="530"/>
    </row>
    <row r="900">
      <c r="A900" s="534"/>
      <c r="B900" s="535"/>
      <c r="C900" s="534"/>
      <c r="D900" s="536"/>
      <c r="E900" s="534"/>
      <c r="F900" s="530"/>
      <c r="G900" s="530"/>
      <c r="H900" s="530"/>
      <c r="I900" s="530"/>
      <c r="J900" s="530"/>
      <c r="K900" s="530"/>
      <c r="L900" s="530"/>
      <c r="M900" s="530"/>
      <c r="N900" s="530"/>
      <c r="O900" s="530"/>
      <c r="P900" s="530"/>
      <c r="Q900" s="530"/>
      <c r="R900" s="530"/>
      <c r="S900" s="530"/>
      <c r="T900" s="530"/>
      <c r="U900" s="530"/>
      <c r="V900" s="530"/>
      <c r="W900" s="530"/>
      <c r="X900" s="530"/>
      <c r="Y900" s="530"/>
      <c r="Z900" s="530"/>
    </row>
    <row r="901">
      <c r="A901" s="534"/>
      <c r="B901" s="535"/>
      <c r="C901" s="534"/>
      <c r="D901" s="536"/>
      <c r="E901" s="534"/>
      <c r="F901" s="530"/>
      <c r="G901" s="530"/>
      <c r="H901" s="530"/>
      <c r="I901" s="530"/>
      <c r="J901" s="530"/>
      <c r="K901" s="530"/>
      <c r="L901" s="530"/>
      <c r="M901" s="530"/>
      <c r="N901" s="530"/>
      <c r="O901" s="530"/>
      <c r="P901" s="530"/>
      <c r="Q901" s="530"/>
      <c r="R901" s="530"/>
      <c r="S901" s="530"/>
      <c r="T901" s="530"/>
      <c r="U901" s="530"/>
      <c r="V901" s="530"/>
      <c r="W901" s="530"/>
      <c r="X901" s="530"/>
      <c r="Y901" s="530"/>
      <c r="Z901" s="530"/>
    </row>
    <row r="902">
      <c r="A902" s="534"/>
      <c r="B902" s="535"/>
      <c r="C902" s="534"/>
      <c r="D902" s="536"/>
      <c r="E902" s="534"/>
      <c r="F902" s="530"/>
      <c r="G902" s="530"/>
      <c r="H902" s="530"/>
      <c r="I902" s="530"/>
      <c r="J902" s="530"/>
      <c r="K902" s="530"/>
      <c r="L902" s="530"/>
      <c r="M902" s="530"/>
      <c r="N902" s="530"/>
      <c r="O902" s="530"/>
      <c r="P902" s="530"/>
      <c r="Q902" s="530"/>
      <c r="R902" s="530"/>
      <c r="S902" s="530"/>
      <c r="T902" s="530"/>
      <c r="U902" s="530"/>
      <c r="V902" s="530"/>
      <c r="W902" s="530"/>
      <c r="X902" s="530"/>
      <c r="Y902" s="530"/>
      <c r="Z902" s="530"/>
    </row>
    <row r="903">
      <c r="A903" s="534"/>
      <c r="B903" s="535"/>
      <c r="C903" s="534"/>
      <c r="D903" s="536"/>
      <c r="E903" s="534"/>
      <c r="F903" s="530"/>
      <c r="G903" s="530"/>
      <c r="H903" s="530"/>
      <c r="I903" s="530"/>
      <c r="J903" s="530"/>
      <c r="K903" s="530"/>
      <c r="L903" s="530"/>
      <c r="M903" s="530"/>
      <c r="N903" s="530"/>
      <c r="O903" s="530"/>
      <c r="P903" s="530"/>
      <c r="Q903" s="530"/>
      <c r="R903" s="530"/>
      <c r="S903" s="530"/>
      <c r="T903" s="530"/>
      <c r="U903" s="530"/>
      <c r="V903" s="530"/>
      <c r="W903" s="530"/>
      <c r="X903" s="530"/>
      <c r="Y903" s="530"/>
      <c r="Z903" s="530"/>
    </row>
    <row r="904">
      <c r="A904" s="534"/>
      <c r="B904" s="535"/>
      <c r="C904" s="534"/>
      <c r="D904" s="536"/>
      <c r="E904" s="534"/>
      <c r="F904" s="530"/>
      <c r="G904" s="530"/>
      <c r="H904" s="530"/>
      <c r="I904" s="530"/>
      <c r="J904" s="530"/>
      <c r="K904" s="530"/>
      <c r="L904" s="530"/>
      <c r="M904" s="530"/>
      <c r="N904" s="530"/>
      <c r="O904" s="530"/>
      <c r="P904" s="530"/>
      <c r="Q904" s="530"/>
      <c r="R904" s="530"/>
      <c r="S904" s="530"/>
      <c r="T904" s="530"/>
      <c r="U904" s="530"/>
      <c r="V904" s="530"/>
      <c r="W904" s="530"/>
      <c r="X904" s="530"/>
      <c r="Y904" s="530"/>
      <c r="Z904" s="530"/>
    </row>
    <row r="905">
      <c r="A905" s="534"/>
      <c r="B905" s="535"/>
      <c r="C905" s="534"/>
      <c r="D905" s="536"/>
      <c r="E905" s="534"/>
      <c r="F905" s="530"/>
      <c r="G905" s="530"/>
      <c r="H905" s="530"/>
      <c r="I905" s="530"/>
      <c r="J905" s="530"/>
      <c r="K905" s="530"/>
      <c r="L905" s="530"/>
      <c r="M905" s="530"/>
      <c r="N905" s="530"/>
      <c r="O905" s="530"/>
      <c r="P905" s="530"/>
      <c r="Q905" s="530"/>
      <c r="R905" s="530"/>
      <c r="S905" s="530"/>
      <c r="T905" s="530"/>
      <c r="U905" s="530"/>
      <c r="V905" s="530"/>
      <c r="W905" s="530"/>
      <c r="X905" s="530"/>
      <c r="Y905" s="530"/>
      <c r="Z905" s="530"/>
    </row>
    <row r="906">
      <c r="A906" s="534"/>
      <c r="B906" s="535"/>
      <c r="C906" s="534"/>
      <c r="D906" s="536"/>
      <c r="E906" s="534"/>
      <c r="F906" s="530"/>
      <c r="G906" s="530"/>
      <c r="H906" s="530"/>
      <c r="I906" s="530"/>
      <c r="J906" s="530"/>
      <c r="K906" s="530"/>
      <c r="L906" s="530"/>
      <c r="M906" s="530"/>
      <c r="N906" s="530"/>
      <c r="O906" s="530"/>
      <c r="P906" s="530"/>
      <c r="Q906" s="530"/>
      <c r="R906" s="530"/>
      <c r="S906" s="530"/>
      <c r="T906" s="530"/>
      <c r="U906" s="530"/>
      <c r="V906" s="530"/>
      <c r="W906" s="530"/>
      <c r="X906" s="530"/>
      <c r="Y906" s="530"/>
      <c r="Z906" s="530"/>
    </row>
    <row r="907">
      <c r="A907" s="534"/>
      <c r="B907" s="535"/>
      <c r="C907" s="534"/>
      <c r="D907" s="536"/>
      <c r="E907" s="534"/>
      <c r="F907" s="530"/>
      <c r="G907" s="530"/>
      <c r="H907" s="530"/>
      <c r="I907" s="530"/>
      <c r="J907" s="530"/>
      <c r="K907" s="530"/>
      <c r="L907" s="530"/>
      <c r="M907" s="530"/>
      <c r="N907" s="530"/>
      <c r="O907" s="530"/>
      <c r="P907" s="530"/>
      <c r="Q907" s="530"/>
      <c r="R907" s="530"/>
      <c r="S907" s="530"/>
      <c r="T907" s="530"/>
      <c r="U907" s="530"/>
      <c r="V907" s="530"/>
      <c r="W907" s="530"/>
      <c r="X907" s="530"/>
      <c r="Y907" s="530"/>
      <c r="Z907" s="530"/>
    </row>
    <row r="908">
      <c r="A908" s="534"/>
      <c r="B908" s="535"/>
      <c r="C908" s="534"/>
      <c r="D908" s="536"/>
      <c r="E908" s="534"/>
      <c r="F908" s="530"/>
      <c r="G908" s="530"/>
      <c r="H908" s="530"/>
      <c r="I908" s="530"/>
      <c r="J908" s="530"/>
      <c r="K908" s="530"/>
      <c r="L908" s="530"/>
      <c r="M908" s="530"/>
      <c r="N908" s="530"/>
      <c r="O908" s="530"/>
      <c r="P908" s="530"/>
      <c r="Q908" s="530"/>
      <c r="R908" s="530"/>
      <c r="S908" s="530"/>
      <c r="T908" s="530"/>
      <c r="U908" s="530"/>
      <c r="V908" s="530"/>
      <c r="W908" s="530"/>
      <c r="X908" s="530"/>
      <c r="Y908" s="530"/>
      <c r="Z908" s="530"/>
    </row>
    <row r="909">
      <c r="A909" s="534"/>
      <c r="B909" s="535"/>
      <c r="C909" s="534"/>
      <c r="D909" s="536"/>
      <c r="E909" s="534"/>
      <c r="F909" s="530"/>
      <c r="G909" s="530"/>
      <c r="H909" s="530"/>
      <c r="I909" s="530"/>
      <c r="J909" s="530"/>
      <c r="K909" s="530"/>
      <c r="L909" s="530"/>
      <c r="M909" s="530"/>
      <c r="N909" s="530"/>
      <c r="O909" s="530"/>
      <c r="P909" s="530"/>
      <c r="Q909" s="530"/>
      <c r="R909" s="530"/>
      <c r="S909" s="530"/>
      <c r="T909" s="530"/>
      <c r="U909" s="530"/>
      <c r="V909" s="530"/>
      <c r="W909" s="530"/>
      <c r="X909" s="530"/>
      <c r="Y909" s="530"/>
      <c r="Z909" s="530"/>
    </row>
    <row r="910">
      <c r="A910" s="534"/>
      <c r="B910" s="535"/>
      <c r="C910" s="534"/>
      <c r="D910" s="536"/>
      <c r="E910" s="534"/>
      <c r="F910" s="530"/>
      <c r="G910" s="530"/>
      <c r="H910" s="530"/>
      <c r="I910" s="530"/>
      <c r="J910" s="530"/>
      <c r="K910" s="530"/>
      <c r="L910" s="530"/>
      <c r="M910" s="530"/>
      <c r="N910" s="530"/>
      <c r="O910" s="530"/>
      <c r="P910" s="530"/>
      <c r="Q910" s="530"/>
      <c r="R910" s="530"/>
      <c r="S910" s="530"/>
      <c r="T910" s="530"/>
      <c r="U910" s="530"/>
      <c r="V910" s="530"/>
      <c r="W910" s="530"/>
      <c r="X910" s="530"/>
      <c r="Y910" s="530"/>
      <c r="Z910" s="530"/>
    </row>
    <row r="911">
      <c r="A911" s="534"/>
      <c r="B911" s="535"/>
      <c r="C911" s="534"/>
      <c r="D911" s="536"/>
      <c r="E911" s="534"/>
      <c r="F911" s="530"/>
      <c r="G911" s="530"/>
      <c r="H911" s="530"/>
      <c r="I911" s="530"/>
      <c r="J911" s="530"/>
      <c r="K911" s="530"/>
      <c r="L911" s="530"/>
      <c r="M911" s="530"/>
      <c r="N911" s="530"/>
      <c r="O911" s="530"/>
      <c r="P911" s="530"/>
      <c r="Q911" s="530"/>
      <c r="R911" s="530"/>
      <c r="S911" s="530"/>
      <c r="T911" s="530"/>
      <c r="U911" s="530"/>
      <c r="V911" s="530"/>
      <c r="W911" s="530"/>
      <c r="X911" s="530"/>
      <c r="Y911" s="530"/>
      <c r="Z911" s="530"/>
    </row>
    <row r="912">
      <c r="A912" s="534"/>
      <c r="B912" s="535"/>
      <c r="C912" s="534"/>
      <c r="D912" s="536"/>
      <c r="E912" s="534"/>
      <c r="F912" s="530"/>
      <c r="G912" s="530"/>
      <c r="H912" s="530"/>
      <c r="I912" s="530"/>
      <c r="J912" s="530"/>
      <c r="K912" s="530"/>
      <c r="L912" s="530"/>
      <c r="M912" s="530"/>
      <c r="N912" s="530"/>
      <c r="O912" s="530"/>
      <c r="P912" s="530"/>
      <c r="Q912" s="530"/>
      <c r="R912" s="530"/>
      <c r="S912" s="530"/>
      <c r="T912" s="530"/>
      <c r="U912" s="530"/>
      <c r="V912" s="530"/>
      <c r="W912" s="530"/>
      <c r="X912" s="530"/>
      <c r="Y912" s="530"/>
      <c r="Z912" s="530"/>
    </row>
    <row r="913">
      <c r="A913" s="534"/>
      <c r="B913" s="535"/>
      <c r="C913" s="534"/>
      <c r="D913" s="536"/>
      <c r="E913" s="534"/>
      <c r="F913" s="530"/>
      <c r="G913" s="530"/>
      <c r="H913" s="530"/>
      <c r="I913" s="530"/>
      <c r="J913" s="530"/>
      <c r="K913" s="530"/>
      <c r="L913" s="530"/>
      <c r="M913" s="530"/>
      <c r="N913" s="530"/>
      <c r="O913" s="530"/>
      <c r="P913" s="530"/>
      <c r="Q913" s="530"/>
      <c r="R913" s="530"/>
      <c r="S913" s="530"/>
      <c r="T913" s="530"/>
      <c r="U913" s="530"/>
      <c r="V913" s="530"/>
      <c r="W913" s="530"/>
      <c r="X913" s="530"/>
      <c r="Y913" s="530"/>
      <c r="Z913" s="530"/>
    </row>
    <row r="914">
      <c r="A914" s="534"/>
      <c r="B914" s="535"/>
      <c r="C914" s="534"/>
      <c r="D914" s="536"/>
      <c r="E914" s="534"/>
      <c r="F914" s="530"/>
      <c r="G914" s="530"/>
      <c r="H914" s="530"/>
      <c r="I914" s="530"/>
      <c r="J914" s="530"/>
      <c r="K914" s="530"/>
      <c r="L914" s="530"/>
      <c r="M914" s="530"/>
      <c r="N914" s="530"/>
      <c r="O914" s="530"/>
      <c r="P914" s="530"/>
      <c r="Q914" s="530"/>
      <c r="R914" s="530"/>
      <c r="S914" s="530"/>
      <c r="T914" s="530"/>
      <c r="U914" s="530"/>
      <c r="V914" s="530"/>
      <c r="W914" s="530"/>
      <c r="X914" s="530"/>
      <c r="Y914" s="530"/>
      <c r="Z914" s="530"/>
    </row>
    <row r="915">
      <c r="A915" s="534"/>
      <c r="B915" s="535"/>
      <c r="C915" s="534"/>
      <c r="D915" s="536"/>
      <c r="E915" s="534"/>
      <c r="F915" s="530"/>
      <c r="G915" s="530"/>
      <c r="H915" s="530"/>
      <c r="I915" s="530"/>
      <c r="J915" s="530"/>
      <c r="K915" s="530"/>
      <c r="L915" s="530"/>
      <c r="M915" s="530"/>
      <c r="N915" s="530"/>
      <c r="O915" s="530"/>
      <c r="P915" s="530"/>
      <c r="Q915" s="530"/>
      <c r="R915" s="530"/>
      <c r="S915" s="530"/>
      <c r="T915" s="530"/>
      <c r="U915" s="530"/>
      <c r="V915" s="530"/>
      <c r="W915" s="530"/>
      <c r="X915" s="530"/>
      <c r="Y915" s="530"/>
      <c r="Z915" s="530"/>
    </row>
    <row r="916">
      <c r="A916" s="534"/>
      <c r="B916" s="535"/>
      <c r="C916" s="534"/>
      <c r="D916" s="536"/>
      <c r="E916" s="534"/>
      <c r="F916" s="530"/>
      <c r="G916" s="530"/>
      <c r="H916" s="530"/>
      <c r="I916" s="530"/>
      <c r="J916" s="530"/>
      <c r="K916" s="530"/>
      <c r="L916" s="530"/>
      <c r="M916" s="530"/>
      <c r="N916" s="530"/>
      <c r="O916" s="530"/>
      <c r="P916" s="530"/>
      <c r="Q916" s="530"/>
      <c r="R916" s="530"/>
      <c r="S916" s="530"/>
      <c r="T916" s="530"/>
      <c r="U916" s="530"/>
      <c r="V916" s="530"/>
      <c r="W916" s="530"/>
      <c r="X916" s="530"/>
      <c r="Y916" s="530"/>
      <c r="Z916" s="530"/>
    </row>
    <row r="917">
      <c r="A917" s="534"/>
      <c r="B917" s="535"/>
      <c r="C917" s="534"/>
      <c r="D917" s="536"/>
      <c r="E917" s="534"/>
      <c r="F917" s="530"/>
      <c r="G917" s="530"/>
      <c r="H917" s="530"/>
      <c r="I917" s="530"/>
      <c r="J917" s="530"/>
      <c r="K917" s="530"/>
      <c r="L917" s="530"/>
      <c r="M917" s="530"/>
      <c r="N917" s="530"/>
      <c r="O917" s="530"/>
      <c r="P917" s="530"/>
      <c r="Q917" s="530"/>
      <c r="R917" s="530"/>
      <c r="S917" s="530"/>
      <c r="T917" s="530"/>
      <c r="U917" s="530"/>
      <c r="V917" s="530"/>
      <c r="W917" s="530"/>
      <c r="X917" s="530"/>
      <c r="Y917" s="530"/>
      <c r="Z917" s="530"/>
    </row>
    <row r="918">
      <c r="A918" s="534"/>
      <c r="B918" s="535"/>
      <c r="C918" s="534"/>
      <c r="D918" s="536"/>
      <c r="E918" s="534"/>
      <c r="F918" s="530"/>
      <c r="G918" s="530"/>
      <c r="H918" s="530"/>
      <c r="I918" s="530"/>
      <c r="J918" s="530"/>
      <c r="K918" s="530"/>
      <c r="L918" s="530"/>
      <c r="M918" s="530"/>
      <c r="N918" s="530"/>
      <c r="O918" s="530"/>
      <c r="P918" s="530"/>
      <c r="Q918" s="530"/>
      <c r="R918" s="530"/>
      <c r="S918" s="530"/>
      <c r="T918" s="530"/>
      <c r="U918" s="530"/>
      <c r="V918" s="530"/>
      <c r="W918" s="530"/>
      <c r="X918" s="530"/>
      <c r="Y918" s="530"/>
      <c r="Z918" s="530"/>
    </row>
    <row r="919">
      <c r="A919" s="534"/>
      <c r="B919" s="535"/>
      <c r="C919" s="534"/>
      <c r="D919" s="536"/>
      <c r="E919" s="534"/>
      <c r="F919" s="530"/>
      <c r="G919" s="530"/>
      <c r="H919" s="530"/>
      <c r="I919" s="530"/>
      <c r="J919" s="530"/>
      <c r="K919" s="530"/>
      <c r="L919" s="530"/>
      <c r="M919" s="530"/>
      <c r="N919" s="530"/>
      <c r="O919" s="530"/>
      <c r="P919" s="530"/>
      <c r="Q919" s="530"/>
      <c r="R919" s="530"/>
      <c r="S919" s="530"/>
      <c r="T919" s="530"/>
      <c r="U919" s="530"/>
      <c r="V919" s="530"/>
      <c r="W919" s="530"/>
      <c r="X919" s="530"/>
      <c r="Y919" s="530"/>
      <c r="Z919" s="530"/>
    </row>
    <row r="920">
      <c r="A920" s="534"/>
      <c r="B920" s="535"/>
      <c r="C920" s="534"/>
      <c r="D920" s="536"/>
      <c r="E920" s="534"/>
      <c r="F920" s="530"/>
      <c r="G920" s="530"/>
      <c r="H920" s="530"/>
      <c r="I920" s="530"/>
      <c r="J920" s="530"/>
      <c r="K920" s="530"/>
      <c r="L920" s="530"/>
      <c r="M920" s="530"/>
      <c r="N920" s="530"/>
      <c r="O920" s="530"/>
      <c r="P920" s="530"/>
      <c r="Q920" s="530"/>
      <c r="R920" s="530"/>
      <c r="S920" s="530"/>
      <c r="T920" s="530"/>
      <c r="U920" s="530"/>
      <c r="V920" s="530"/>
      <c r="W920" s="530"/>
      <c r="X920" s="530"/>
      <c r="Y920" s="530"/>
      <c r="Z920" s="530"/>
    </row>
    <row r="921">
      <c r="A921" s="534"/>
      <c r="B921" s="535"/>
      <c r="C921" s="534"/>
      <c r="D921" s="536"/>
      <c r="E921" s="534"/>
      <c r="F921" s="530"/>
      <c r="G921" s="530"/>
      <c r="H921" s="530"/>
      <c r="I921" s="530"/>
      <c r="J921" s="530"/>
      <c r="K921" s="530"/>
      <c r="L921" s="530"/>
      <c r="M921" s="530"/>
      <c r="N921" s="530"/>
      <c r="O921" s="530"/>
      <c r="P921" s="530"/>
      <c r="Q921" s="530"/>
      <c r="R921" s="530"/>
      <c r="S921" s="530"/>
      <c r="T921" s="530"/>
      <c r="U921" s="530"/>
      <c r="V921" s="530"/>
      <c r="W921" s="530"/>
      <c r="X921" s="530"/>
      <c r="Y921" s="530"/>
      <c r="Z921" s="530"/>
    </row>
    <row r="922">
      <c r="A922" s="534"/>
      <c r="B922" s="535"/>
      <c r="C922" s="534"/>
      <c r="D922" s="536"/>
      <c r="E922" s="534"/>
      <c r="F922" s="530"/>
      <c r="G922" s="530"/>
      <c r="H922" s="530"/>
      <c r="I922" s="530"/>
      <c r="J922" s="530"/>
      <c r="K922" s="530"/>
      <c r="L922" s="530"/>
      <c r="M922" s="530"/>
      <c r="N922" s="530"/>
      <c r="O922" s="530"/>
      <c r="P922" s="530"/>
      <c r="Q922" s="530"/>
      <c r="R922" s="530"/>
      <c r="S922" s="530"/>
      <c r="T922" s="530"/>
      <c r="U922" s="530"/>
      <c r="V922" s="530"/>
      <c r="W922" s="530"/>
      <c r="X922" s="530"/>
      <c r="Y922" s="530"/>
      <c r="Z922" s="530"/>
    </row>
    <row r="923">
      <c r="A923" s="534"/>
      <c r="B923" s="535"/>
      <c r="C923" s="534"/>
      <c r="D923" s="536"/>
      <c r="E923" s="534"/>
      <c r="F923" s="530"/>
      <c r="G923" s="530"/>
      <c r="H923" s="530"/>
      <c r="I923" s="530"/>
      <c r="J923" s="530"/>
      <c r="K923" s="530"/>
      <c r="L923" s="530"/>
      <c r="M923" s="530"/>
      <c r="N923" s="530"/>
      <c r="O923" s="530"/>
      <c r="P923" s="530"/>
      <c r="Q923" s="530"/>
      <c r="R923" s="530"/>
      <c r="S923" s="530"/>
      <c r="T923" s="530"/>
      <c r="U923" s="530"/>
      <c r="V923" s="530"/>
      <c r="W923" s="530"/>
      <c r="X923" s="530"/>
      <c r="Y923" s="530"/>
      <c r="Z923" s="530"/>
    </row>
    <row r="924">
      <c r="A924" s="534"/>
      <c r="B924" s="535"/>
      <c r="C924" s="534"/>
      <c r="D924" s="536"/>
      <c r="E924" s="534"/>
      <c r="F924" s="530"/>
      <c r="G924" s="530"/>
      <c r="H924" s="530"/>
      <c r="I924" s="530"/>
      <c r="J924" s="530"/>
      <c r="K924" s="530"/>
      <c r="L924" s="530"/>
      <c r="M924" s="530"/>
      <c r="N924" s="530"/>
      <c r="O924" s="530"/>
      <c r="P924" s="530"/>
      <c r="Q924" s="530"/>
      <c r="R924" s="530"/>
      <c r="S924" s="530"/>
      <c r="T924" s="530"/>
      <c r="U924" s="530"/>
      <c r="V924" s="530"/>
      <c r="W924" s="530"/>
      <c r="X924" s="530"/>
      <c r="Y924" s="530"/>
      <c r="Z924" s="530"/>
    </row>
    <row r="925">
      <c r="A925" s="534"/>
      <c r="B925" s="535"/>
      <c r="C925" s="534"/>
      <c r="D925" s="536"/>
      <c r="E925" s="534"/>
      <c r="F925" s="530"/>
      <c r="G925" s="530"/>
      <c r="H925" s="530"/>
      <c r="I925" s="530"/>
      <c r="J925" s="530"/>
      <c r="K925" s="530"/>
      <c r="L925" s="530"/>
      <c r="M925" s="530"/>
      <c r="N925" s="530"/>
      <c r="O925" s="530"/>
      <c r="P925" s="530"/>
      <c r="Q925" s="530"/>
      <c r="R925" s="530"/>
      <c r="S925" s="530"/>
      <c r="T925" s="530"/>
      <c r="U925" s="530"/>
      <c r="V925" s="530"/>
      <c r="W925" s="530"/>
      <c r="X925" s="530"/>
      <c r="Y925" s="530"/>
      <c r="Z925" s="530"/>
    </row>
    <row r="926">
      <c r="A926" s="534"/>
      <c r="B926" s="535"/>
      <c r="C926" s="534"/>
      <c r="D926" s="536"/>
      <c r="E926" s="534"/>
      <c r="F926" s="530"/>
      <c r="G926" s="530"/>
      <c r="H926" s="530"/>
      <c r="I926" s="530"/>
      <c r="J926" s="530"/>
      <c r="K926" s="530"/>
      <c r="L926" s="530"/>
      <c r="M926" s="530"/>
      <c r="N926" s="530"/>
      <c r="O926" s="530"/>
      <c r="P926" s="530"/>
      <c r="Q926" s="530"/>
      <c r="R926" s="530"/>
      <c r="S926" s="530"/>
      <c r="T926" s="530"/>
      <c r="U926" s="530"/>
      <c r="V926" s="530"/>
      <c r="W926" s="530"/>
      <c r="X926" s="530"/>
      <c r="Y926" s="530"/>
      <c r="Z926" s="530"/>
    </row>
    <row r="927">
      <c r="A927" s="534"/>
      <c r="B927" s="535"/>
      <c r="C927" s="534"/>
      <c r="D927" s="536"/>
      <c r="E927" s="534"/>
      <c r="F927" s="530"/>
      <c r="G927" s="530"/>
      <c r="H927" s="530"/>
      <c r="I927" s="530"/>
      <c r="J927" s="530"/>
      <c r="K927" s="530"/>
      <c r="L927" s="530"/>
      <c r="M927" s="530"/>
      <c r="N927" s="530"/>
      <c r="O927" s="530"/>
      <c r="P927" s="530"/>
      <c r="Q927" s="530"/>
      <c r="R927" s="530"/>
      <c r="S927" s="530"/>
      <c r="T927" s="530"/>
      <c r="U927" s="530"/>
      <c r="V927" s="530"/>
      <c r="W927" s="530"/>
      <c r="X927" s="530"/>
      <c r="Y927" s="530"/>
      <c r="Z927" s="530"/>
    </row>
    <row r="928">
      <c r="A928" s="534"/>
      <c r="B928" s="535"/>
      <c r="C928" s="534"/>
      <c r="D928" s="536"/>
      <c r="E928" s="534"/>
      <c r="F928" s="530"/>
      <c r="G928" s="530"/>
      <c r="H928" s="530"/>
      <c r="I928" s="530"/>
      <c r="J928" s="530"/>
      <c r="K928" s="530"/>
      <c r="L928" s="530"/>
      <c r="M928" s="530"/>
      <c r="N928" s="530"/>
      <c r="O928" s="530"/>
      <c r="P928" s="530"/>
      <c r="Q928" s="530"/>
      <c r="R928" s="530"/>
      <c r="S928" s="530"/>
      <c r="T928" s="530"/>
      <c r="U928" s="530"/>
      <c r="V928" s="530"/>
      <c r="W928" s="530"/>
      <c r="X928" s="530"/>
      <c r="Y928" s="530"/>
      <c r="Z928" s="530"/>
    </row>
    <row r="929">
      <c r="A929" s="534"/>
      <c r="B929" s="535"/>
      <c r="C929" s="534"/>
      <c r="D929" s="536"/>
      <c r="E929" s="534"/>
      <c r="F929" s="530"/>
      <c r="G929" s="530"/>
      <c r="H929" s="530"/>
      <c r="I929" s="530"/>
      <c r="J929" s="530"/>
      <c r="K929" s="530"/>
      <c r="L929" s="530"/>
      <c r="M929" s="530"/>
      <c r="N929" s="530"/>
      <c r="O929" s="530"/>
      <c r="P929" s="530"/>
      <c r="Q929" s="530"/>
      <c r="R929" s="530"/>
      <c r="S929" s="530"/>
      <c r="T929" s="530"/>
      <c r="U929" s="530"/>
      <c r="V929" s="530"/>
      <c r="W929" s="530"/>
      <c r="X929" s="530"/>
      <c r="Y929" s="530"/>
      <c r="Z929" s="530"/>
    </row>
    <row r="930">
      <c r="A930" s="534"/>
      <c r="B930" s="535"/>
      <c r="C930" s="534"/>
      <c r="D930" s="536"/>
      <c r="E930" s="534"/>
      <c r="F930" s="530"/>
      <c r="G930" s="530"/>
      <c r="H930" s="530"/>
      <c r="I930" s="530"/>
      <c r="J930" s="530"/>
      <c r="K930" s="530"/>
      <c r="L930" s="530"/>
      <c r="M930" s="530"/>
      <c r="N930" s="530"/>
      <c r="O930" s="530"/>
      <c r="P930" s="530"/>
      <c r="Q930" s="530"/>
      <c r="R930" s="530"/>
      <c r="S930" s="530"/>
      <c r="T930" s="530"/>
      <c r="U930" s="530"/>
      <c r="V930" s="530"/>
      <c r="W930" s="530"/>
      <c r="X930" s="530"/>
      <c r="Y930" s="530"/>
      <c r="Z930" s="530"/>
    </row>
    <row r="931">
      <c r="A931" s="534"/>
      <c r="B931" s="535"/>
      <c r="C931" s="534"/>
      <c r="D931" s="536"/>
      <c r="E931" s="534"/>
      <c r="F931" s="530"/>
      <c r="G931" s="530"/>
      <c r="H931" s="530"/>
      <c r="I931" s="530"/>
      <c r="J931" s="530"/>
      <c r="K931" s="530"/>
      <c r="L931" s="530"/>
      <c r="M931" s="530"/>
      <c r="N931" s="530"/>
      <c r="O931" s="530"/>
      <c r="P931" s="530"/>
      <c r="Q931" s="530"/>
      <c r="R931" s="530"/>
      <c r="S931" s="530"/>
      <c r="T931" s="530"/>
      <c r="U931" s="530"/>
      <c r="V931" s="530"/>
      <c r="W931" s="530"/>
      <c r="X931" s="530"/>
      <c r="Y931" s="530"/>
      <c r="Z931" s="530"/>
    </row>
    <row r="932">
      <c r="A932" s="534"/>
      <c r="B932" s="535"/>
      <c r="C932" s="534"/>
      <c r="D932" s="536"/>
      <c r="E932" s="534"/>
      <c r="F932" s="530"/>
      <c r="G932" s="530"/>
      <c r="H932" s="530"/>
      <c r="I932" s="530"/>
      <c r="J932" s="530"/>
      <c r="K932" s="530"/>
      <c r="L932" s="530"/>
      <c r="M932" s="530"/>
      <c r="N932" s="530"/>
      <c r="O932" s="530"/>
      <c r="P932" s="530"/>
      <c r="Q932" s="530"/>
      <c r="R932" s="530"/>
      <c r="S932" s="530"/>
      <c r="T932" s="530"/>
      <c r="U932" s="530"/>
      <c r="V932" s="530"/>
      <c r="W932" s="530"/>
      <c r="X932" s="530"/>
      <c r="Y932" s="530"/>
      <c r="Z932" s="530"/>
    </row>
    <row r="933">
      <c r="A933" s="534"/>
      <c r="B933" s="535"/>
      <c r="C933" s="534"/>
      <c r="D933" s="536"/>
      <c r="E933" s="534"/>
      <c r="F933" s="530"/>
      <c r="G933" s="530"/>
      <c r="H933" s="530"/>
      <c r="I933" s="530"/>
      <c r="J933" s="530"/>
      <c r="K933" s="530"/>
      <c r="L933" s="530"/>
      <c r="M933" s="530"/>
      <c r="N933" s="530"/>
      <c r="O933" s="530"/>
      <c r="P933" s="530"/>
      <c r="Q933" s="530"/>
      <c r="R933" s="530"/>
      <c r="S933" s="530"/>
      <c r="T933" s="530"/>
      <c r="U933" s="530"/>
      <c r="V933" s="530"/>
      <c r="W933" s="530"/>
      <c r="X933" s="530"/>
      <c r="Y933" s="530"/>
      <c r="Z933" s="530"/>
    </row>
    <row r="934">
      <c r="A934" s="534"/>
      <c r="B934" s="535"/>
      <c r="C934" s="534"/>
      <c r="D934" s="536"/>
      <c r="E934" s="534"/>
      <c r="F934" s="530"/>
      <c r="G934" s="530"/>
      <c r="H934" s="530"/>
      <c r="I934" s="530"/>
      <c r="J934" s="530"/>
      <c r="K934" s="530"/>
      <c r="L934" s="530"/>
      <c r="M934" s="530"/>
      <c r="N934" s="530"/>
      <c r="O934" s="530"/>
      <c r="P934" s="530"/>
      <c r="Q934" s="530"/>
      <c r="R934" s="530"/>
      <c r="S934" s="530"/>
      <c r="T934" s="530"/>
      <c r="U934" s="530"/>
      <c r="V934" s="530"/>
      <c r="W934" s="530"/>
      <c r="X934" s="530"/>
      <c r="Y934" s="530"/>
      <c r="Z934" s="530"/>
    </row>
    <row r="935">
      <c r="A935" s="534"/>
      <c r="B935" s="535"/>
      <c r="C935" s="534"/>
      <c r="D935" s="536"/>
      <c r="E935" s="534"/>
      <c r="F935" s="530"/>
      <c r="G935" s="530"/>
      <c r="H935" s="530"/>
      <c r="I935" s="530"/>
      <c r="J935" s="530"/>
      <c r="K935" s="530"/>
      <c r="L935" s="530"/>
      <c r="M935" s="530"/>
      <c r="N935" s="530"/>
      <c r="O935" s="530"/>
      <c r="P935" s="530"/>
      <c r="Q935" s="530"/>
      <c r="R935" s="530"/>
      <c r="S935" s="530"/>
      <c r="T935" s="530"/>
      <c r="U935" s="530"/>
      <c r="V935" s="530"/>
      <c r="W935" s="530"/>
      <c r="X935" s="530"/>
      <c r="Y935" s="530"/>
      <c r="Z935" s="530"/>
    </row>
    <row r="936">
      <c r="A936" s="534"/>
      <c r="B936" s="535"/>
      <c r="C936" s="534"/>
      <c r="D936" s="536"/>
      <c r="E936" s="534"/>
      <c r="F936" s="530"/>
      <c r="G936" s="530"/>
      <c r="H936" s="530"/>
      <c r="I936" s="530"/>
      <c r="J936" s="530"/>
      <c r="K936" s="530"/>
      <c r="L936" s="530"/>
      <c r="M936" s="530"/>
      <c r="N936" s="530"/>
      <c r="O936" s="530"/>
      <c r="P936" s="530"/>
      <c r="Q936" s="530"/>
      <c r="R936" s="530"/>
      <c r="S936" s="530"/>
      <c r="T936" s="530"/>
      <c r="U936" s="530"/>
      <c r="V936" s="530"/>
      <c r="W936" s="530"/>
      <c r="X936" s="530"/>
      <c r="Y936" s="530"/>
      <c r="Z936" s="530"/>
    </row>
    <row r="937">
      <c r="A937" s="534"/>
      <c r="B937" s="535"/>
      <c r="C937" s="534"/>
      <c r="D937" s="536"/>
      <c r="E937" s="534"/>
      <c r="F937" s="530"/>
      <c r="G937" s="530"/>
      <c r="H937" s="530"/>
      <c r="I937" s="530"/>
      <c r="J937" s="530"/>
      <c r="K937" s="530"/>
      <c r="L937" s="530"/>
      <c r="M937" s="530"/>
      <c r="N937" s="530"/>
      <c r="O937" s="530"/>
      <c r="P937" s="530"/>
      <c r="Q937" s="530"/>
      <c r="R937" s="530"/>
      <c r="S937" s="530"/>
      <c r="T937" s="530"/>
      <c r="U937" s="530"/>
      <c r="V937" s="530"/>
      <c r="W937" s="530"/>
      <c r="X937" s="530"/>
      <c r="Y937" s="530"/>
      <c r="Z937" s="530"/>
    </row>
    <row r="938">
      <c r="A938" s="534"/>
      <c r="B938" s="535"/>
      <c r="C938" s="534"/>
      <c r="D938" s="536"/>
      <c r="E938" s="534"/>
      <c r="F938" s="530"/>
      <c r="G938" s="530"/>
      <c r="H938" s="530"/>
      <c r="I938" s="530"/>
      <c r="J938" s="530"/>
      <c r="K938" s="530"/>
      <c r="L938" s="530"/>
      <c r="M938" s="530"/>
      <c r="N938" s="530"/>
      <c r="O938" s="530"/>
      <c r="P938" s="530"/>
      <c r="Q938" s="530"/>
      <c r="R938" s="530"/>
      <c r="S938" s="530"/>
      <c r="T938" s="530"/>
      <c r="U938" s="530"/>
      <c r="V938" s="530"/>
      <c r="W938" s="530"/>
      <c r="X938" s="530"/>
      <c r="Y938" s="530"/>
      <c r="Z938" s="530"/>
    </row>
    <row r="939">
      <c r="A939" s="534"/>
      <c r="B939" s="535"/>
      <c r="C939" s="534"/>
      <c r="D939" s="536"/>
      <c r="E939" s="534"/>
      <c r="F939" s="530"/>
      <c r="G939" s="530"/>
      <c r="H939" s="530"/>
      <c r="I939" s="530"/>
      <c r="J939" s="530"/>
      <c r="K939" s="530"/>
      <c r="L939" s="530"/>
      <c r="M939" s="530"/>
      <c r="N939" s="530"/>
      <c r="O939" s="530"/>
      <c r="P939" s="530"/>
      <c r="Q939" s="530"/>
      <c r="R939" s="530"/>
      <c r="S939" s="530"/>
      <c r="T939" s="530"/>
      <c r="U939" s="530"/>
      <c r="V939" s="530"/>
      <c r="W939" s="530"/>
      <c r="X939" s="530"/>
      <c r="Y939" s="530"/>
      <c r="Z939" s="530"/>
    </row>
    <row r="940">
      <c r="A940" s="534"/>
      <c r="B940" s="535"/>
      <c r="C940" s="534"/>
      <c r="D940" s="536"/>
      <c r="E940" s="534"/>
      <c r="F940" s="530"/>
      <c r="G940" s="530"/>
      <c r="H940" s="530"/>
      <c r="I940" s="530"/>
      <c r="J940" s="530"/>
      <c r="K940" s="530"/>
      <c r="L940" s="530"/>
      <c r="M940" s="530"/>
      <c r="N940" s="530"/>
      <c r="O940" s="530"/>
      <c r="P940" s="530"/>
      <c r="Q940" s="530"/>
      <c r="R940" s="530"/>
      <c r="S940" s="530"/>
      <c r="T940" s="530"/>
      <c r="U940" s="530"/>
      <c r="V940" s="530"/>
      <c r="W940" s="530"/>
      <c r="X940" s="530"/>
      <c r="Y940" s="530"/>
      <c r="Z940" s="530"/>
    </row>
    <row r="941">
      <c r="A941" s="534"/>
      <c r="B941" s="535"/>
      <c r="C941" s="534"/>
      <c r="D941" s="536"/>
      <c r="E941" s="534"/>
      <c r="F941" s="530"/>
      <c r="G941" s="530"/>
      <c r="H941" s="530"/>
      <c r="I941" s="530"/>
      <c r="J941" s="530"/>
      <c r="K941" s="530"/>
      <c r="L941" s="530"/>
      <c r="M941" s="530"/>
      <c r="N941" s="530"/>
      <c r="O941" s="530"/>
      <c r="P941" s="530"/>
      <c r="Q941" s="530"/>
      <c r="R941" s="530"/>
      <c r="S941" s="530"/>
      <c r="T941" s="530"/>
      <c r="U941" s="530"/>
      <c r="V941" s="530"/>
      <c r="W941" s="530"/>
      <c r="X941" s="530"/>
      <c r="Y941" s="530"/>
      <c r="Z941" s="530"/>
    </row>
    <row r="942">
      <c r="A942" s="534"/>
      <c r="B942" s="535"/>
      <c r="C942" s="534"/>
      <c r="D942" s="536"/>
      <c r="E942" s="534"/>
      <c r="F942" s="530"/>
      <c r="G942" s="530"/>
      <c r="H942" s="530"/>
      <c r="I942" s="530"/>
      <c r="J942" s="530"/>
      <c r="K942" s="530"/>
      <c r="L942" s="530"/>
      <c r="M942" s="530"/>
      <c r="N942" s="530"/>
      <c r="O942" s="530"/>
      <c r="P942" s="530"/>
      <c r="Q942" s="530"/>
      <c r="R942" s="530"/>
      <c r="S942" s="530"/>
      <c r="T942" s="530"/>
      <c r="U942" s="530"/>
      <c r="V942" s="530"/>
      <c r="W942" s="530"/>
      <c r="X942" s="530"/>
      <c r="Y942" s="530"/>
      <c r="Z942" s="530"/>
    </row>
    <row r="943">
      <c r="A943" s="534"/>
      <c r="B943" s="535"/>
      <c r="C943" s="534"/>
      <c r="D943" s="536"/>
      <c r="E943" s="534"/>
      <c r="F943" s="530"/>
      <c r="G943" s="530"/>
      <c r="H943" s="530"/>
      <c r="I943" s="530"/>
      <c r="J943" s="530"/>
      <c r="K943" s="530"/>
      <c r="L943" s="530"/>
      <c r="M943" s="530"/>
      <c r="N943" s="530"/>
      <c r="O943" s="530"/>
      <c r="P943" s="530"/>
      <c r="Q943" s="530"/>
      <c r="R943" s="530"/>
      <c r="S943" s="530"/>
      <c r="T943" s="530"/>
      <c r="U943" s="530"/>
      <c r="V943" s="530"/>
      <c r="W943" s="530"/>
      <c r="X943" s="530"/>
      <c r="Y943" s="530"/>
      <c r="Z943" s="530"/>
    </row>
    <row r="944">
      <c r="A944" s="534"/>
      <c r="B944" s="535"/>
      <c r="C944" s="534"/>
      <c r="D944" s="536"/>
      <c r="E944" s="534"/>
      <c r="F944" s="530"/>
      <c r="G944" s="530"/>
      <c r="H944" s="530"/>
      <c r="I944" s="530"/>
      <c r="J944" s="530"/>
      <c r="K944" s="530"/>
      <c r="L944" s="530"/>
      <c r="M944" s="530"/>
      <c r="N944" s="530"/>
      <c r="O944" s="530"/>
      <c r="P944" s="530"/>
      <c r="Q944" s="530"/>
      <c r="R944" s="530"/>
      <c r="S944" s="530"/>
      <c r="T944" s="530"/>
      <c r="U944" s="530"/>
      <c r="V944" s="530"/>
      <c r="W944" s="530"/>
      <c r="X944" s="530"/>
      <c r="Y944" s="530"/>
      <c r="Z944" s="530"/>
    </row>
    <row r="945">
      <c r="A945" s="534"/>
      <c r="B945" s="535"/>
      <c r="C945" s="534"/>
      <c r="D945" s="536"/>
      <c r="E945" s="534"/>
      <c r="F945" s="530"/>
      <c r="G945" s="530"/>
      <c r="H945" s="530"/>
      <c r="I945" s="530"/>
      <c r="J945" s="530"/>
      <c r="K945" s="530"/>
      <c r="L945" s="530"/>
      <c r="M945" s="530"/>
      <c r="N945" s="530"/>
      <c r="O945" s="530"/>
      <c r="P945" s="530"/>
      <c r="Q945" s="530"/>
      <c r="R945" s="530"/>
      <c r="S945" s="530"/>
      <c r="T945" s="530"/>
      <c r="U945" s="530"/>
      <c r="V945" s="530"/>
      <c r="W945" s="530"/>
      <c r="X945" s="530"/>
      <c r="Y945" s="530"/>
      <c r="Z945" s="530"/>
    </row>
    <row r="946">
      <c r="A946" s="534"/>
      <c r="B946" s="535"/>
      <c r="C946" s="534"/>
      <c r="D946" s="536"/>
      <c r="E946" s="534"/>
      <c r="F946" s="530"/>
      <c r="G946" s="530"/>
      <c r="H946" s="530"/>
      <c r="I946" s="530"/>
      <c r="J946" s="530"/>
      <c r="K946" s="530"/>
      <c r="L946" s="530"/>
      <c r="M946" s="530"/>
      <c r="N946" s="530"/>
      <c r="O946" s="530"/>
      <c r="P946" s="530"/>
      <c r="Q946" s="530"/>
      <c r="R946" s="530"/>
      <c r="S946" s="530"/>
      <c r="T946" s="530"/>
      <c r="U946" s="530"/>
      <c r="V946" s="530"/>
      <c r="W946" s="530"/>
      <c r="X946" s="530"/>
      <c r="Y946" s="530"/>
      <c r="Z946" s="530"/>
    </row>
    <row r="947">
      <c r="A947" s="534"/>
      <c r="B947" s="535"/>
      <c r="C947" s="534"/>
      <c r="D947" s="536"/>
      <c r="E947" s="534"/>
      <c r="F947" s="530"/>
      <c r="G947" s="530"/>
      <c r="H947" s="530"/>
      <c r="I947" s="530"/>
      <c r="J947" s="530"/>
      <c r="K947" s="530"/>
      <c r="L947" s="530"/>
      <c r="M947" s="530"/>
      <c r="N947" s="530"/>
      <c r="O947" s="530"/>
      <c r="P947" s="530"/>
      <c r="Q947" s="530"/>
      <c r="R947" s="530"/>
      <c r="S947" s="530"/>
      <c r="T947" s="530"/>
      <c r="U947" s="530"/>
      <c r="V947" s="530"/>
      <c r="W947" s="530"/>
      <c r="X947" s="530"/>
      <c r="Y947" s="530"/>
      <c r="Z947" s="530"/>
    </row>
    <row r="948">
      <c r="A948" s="534"/>
      <c r="B948" s="535"/>
      <c r="C948" s="534"/>
      <c r="D948" s="536"/>
      <c r="E948" s="534"/>
      <c r="F948" s="530"/>
      <c r="G948" s="530"/>
      <c r="H948" s="530"/>
      <c r="I948" s="530"/>
      <c r="J948" s="530"/>
      <c r="K948" s="530"/>
      <c r="L948" s="530"/>
      <c r="M948" s="530"/>
      <c r="N948" s="530"/>
      <c r="O948" s="530"/>
      <c r="P948" s="530"/>
      <c r="Q948" s="530"/>
      <c r="R948" s="530"/>
      <c r="S948" s="530"/>
      <c r="T948" s="530"/>
      <c r="U948" s="530"/>
      <c r="V948" s="530"/>
      <c r="W948" s="530"/>
      <c r="X948" s="530"/>
      <c r="Y948" s="530"/>
      <c r="Z948" s="530"/>
    </row>
    <row r="949">
      <c r="A949" s="534"/>
      <c r="B949" s="535"/>
      <c r="C949" s="534"/>
      <c r="D949" s="536"/>
      <c r="E949" s="534"/>
      <c r="F949" s="530"/>
      <c r="G949" s="530"/>
      <c r="H949" s="530"/>
      <c r="I949" s="530"/>
      <c r="J949" s="530"/>
      <c r="K949" s="530"/>
      <c r="L949" s="530"/>
      <c r="M949" s="530"/>
      <c r="N949" s="530"/>
      <c r="O949" s="530"/>
      <c r="P949" s="530"/>
      <c r="Q949" s="530"/>
      <c r="R949" s="530"/>
      <c r="S949" s="530"/>
      <c r="T949" s="530"/>
      <c r="U949" s="530"/>
      <c r="V949" s="530"/>
      <c r="W949" s="530"/>
      <c r="X949" s="530"/>
      <c r="Y949" s="530"/>
      <c r="Z949" s="530"/>
    </row>
    <row r="950">
      <c r="A950" s="534"/>
      <c r="B950" s="535"/>
      <c r="C950" s="534"/>
      <c r="D950" s="536"/>
      <c r="E950" s="534"/>
      <c r="F950" s="530"/>
      <c r="G950" s="530"/>
      <c r="H950" s="530"/>
      <c r="I950" s="530"/>
      <c r="J950" s="530"/>
      <c r="K950" s="530"/>
      <c r="L950" s="530"/>
      <c r="M950" s="530"/>
      <c r="N950" s="530"/>
      <c r="O950" s="530"/>
      <c r="P950" s="530"/>
      <c r="Q950" s="530"/>
      <c r="R950" s="530"/>
      <c r="S950" s="530"/>
      <c r="T950" s="530"/>
      <c r="U950" s="530"/>
      <c r="V950" s="530"/>
      <c r="W950" s="530"/>
      <c r="X950" s="530"/>
      <c r="Y950" s="530"/>
      <c r="Z950" s="530"/>
    </row>
    <row r="951">
      <c r="A951" s="534"/>
      <c r="B951" s="535"/>
      <c r="C951" s="534"/>
      <c r="D951" s="536"/>
      <c r="E951" s="534"/>
      <c r="F951" s="530"/>
      <c r="G951" s="530"/>
      <c r="H951" s="530"/>
      <c r="I951" s="530"/>
      <c r="J951" s="530"/>
      <c r="K951" s="530"/>
      <c r="L951" s="530"/>
      <c r="M951" s="530"/>
      <c r="N951" s="530"/>
      <c r="O951" s="530"/>
      <c r="P951" s="530"/>
      <c r="Q951" s="530"/>
      <c r="R951" s="530"/>
      <c r="S951" s="530"/>
      <c r="T951" s="530"/>
      <c r="U951" s="530"/>
      <c r="V951" s="530"/>
      <c r="W951" s="530"/>
      <c r="X951" s="530"/>
      <c r="Y951" s="530"/>
      <c r="Z951" s="530"/>
    </row>
    <row r="952">
      <c r="A952" s="534"/>
      <c r="B952" s="535"/>
      <c r="C952" s="534"/>
      <c r="D952" s="536"/>
      <c r="E952" s="534"/>
      <c r="F952" s="530"/>
      <c r="G952" s="530"/>
      <c r="H952" s="530"/>
      <c r="I952" s="530"/>
      <c r="J952" s="530"/>
      <c r="K952" s="530"/>
      <c r="L952" s="530"/>
      <c r="M952" s="530"/>
      <c r="N952" s="530"/>
      <c r="O952" s="530"/>
      <c r="P952" s="530"/>
      <c r="Q952" s="530"/>
      <c r="R952" s="530"/>
      <c r="S952" s="530"/>
      <c r="T952" s="530"/>
      <c r="U952" s="530"/>
      <c r="V952" s="530"/>
      <c r="W952" s="530"/>
      <c r="X952" s="530"/>
      <c r="Y952" s="530"/>
      <c r="Z952" s="530"/>
    </row>
    <row r="953">
      <c r="A953" s="534"/>
      <c r="B953" s="535"/>
      <c r="C953" s="534"/>
      <c r="D953" s="536"/>
      <c r="E953" s="534"/>
      <c r="F953" s="530"/>
      <c r="G953" s="530"/>
      <c r="H953" s="530"/>
      <c r="I953" s="530"/>
      <c r="J953" s="530"/>
      <c r="K953" s="530"/>
      <c r="L953" s="530"/>
      <c r="M953" s="530"/>
      <c r="N953" s="530"/>
      <c r="O953" s="530"/>
      <c r="P953" s="530"/>
      <c r="Q953" s="530"/>
      <c r="R953" s="530"/>
      <c r="S953" s="530"/>
      <c r="T953" s="530"/>
      <c r="U953" s="530"/>
      <c r="V953" s="530"/>
      <c r="W953" s="530"/>
      <c r="X953" s="530"/>
      <c r="Y953" s="530"/>
      <c r="Z953" s="530"/>
    </row>
    <row r="954">
      <c r="A954" s="534"/>
      <c r="B954" s="535"/>
      <c r="C954" s="534"/>
      <c r="D954" s="536"/>
      <c r="E954" s="534"/>
      <c r="F954" s="530"/>
      <c r="G954" s="530"/>
      <c r="H954" s="530"/>
      <c r="I954" s="530"/>
      <c r="J954" s="530"/>
      <c r="K954" s="530"/>
      <c r="L954" s="530"/>
      <c r="M954" s="530"/>
      <c r="N954" s="530"/>
      <c r="O954" s="530"/>
      <c r="P954" s="530"/>
      <c r="Q954" s="530"/>
      <c r="R954" s="530"/>
      <c r="S954" s="530"/>
      <c r="T954" s="530"/>
      <c r="U954" s="530"/>
      <c r="V954" s="530"/>
      <c r="W954" s="530"/>
      <c r="X954" s="530"/>
      <c r="Y954" s="530"/>
      <c r="Z954" s="530"/>
    </row>
    <row r="955">
      <c r="A955" s="534"/>
      <c r="B955" s="535"/>
      <c r="C955" s="534"/>
      <c r="D955" s="536"/>
      <c r="E955" s="534"/>
      <c r="F955" s="530"/>
      <c r="G955" s="530"/>
      <c r="H955" s="530"/>
      <c r="I955" s="530"/>
      <c r="J955" s="530"/>
      <c r="K955" s="530"/>
      <c r="L955" s="530"/>
      <c r="M955" s="530"/>
      <c r="N955" s="530"/>
      <c r="O955" s="530"/>
      <c r="P955" s="530"/>
      <c r="Q955" s="530"/>
      <c r="R955" s="530"/>
      <c r="S955" s="530"/>
      <c r="T955" s="530"/>
      <c r="U955" s="530"/>
      <c r="V955" s="530"/>
      <c r="W955" s="530"/>
      <c r="X955" s="530"/>
      <c r="Y955" s="530"/>
      <c r="Z955" s="530"/>
    </row>
    <row r="956">
      <c r="A956" s="534"/>
      <c r="B956" s="535"/>
      <c r="C956" s="534"/>
      <c r="D956" s="536"/>
      <c r="E956" s="534"/>
      <c r="F956" s="530"/>
      <c r="G956" s="530"/>
      <c r="H956" s="530"/>
      <c r="I956" s="530"/>
      <c r="J956" s="530"/>
      <c r="K956" s="530"/>
      <c r="L956" s="530"/>
      <c r="M956" s="530"/>
      <c r="N956" s="530"/>
      <c r="O956" s="530"/>
      <c r="P956" s="530"/>
      <c r="Q956" s="530"/>
      <c r="R956" s="530"/>
      <c r="S956" s="530"/>
      <c r="T956" s="530"/>
      <c r="U956" s="530"/>
      <c r="V956" s="530"/>
      <c r="W956" s="530"/>
      <c r="X956" s="530"/>
      <c r="Y956" s="530"/>
      <c r="Z956" s="530"/>
    </row>
    <row r="957">
      <c r="A957" s="534"/>
      <c r="B957" s="535"/>
      <c r="C957" s="534"/>
      <c r="D957" s="536"/>
      <c r="E957" s="534"/>
      <c r="F957" s="530"/>
      <c r="G957" s="530"/>
      <c r="H957" s="530"/>
      <c r="I957" s="530"/>
      <c r="J957" s="530"/>
      <c r="K957" s="530"/>
      <c r="L957" s="530"/>
      <c r="M957" s="530"/>
      <c r="N957" s="530"/>
      <c r="O957" s="530"/>
      <c r="P957" s="530"/>
      <c r="Q957" s="530"/>
      <c r="R957" s="530"/>
      <c r="S957" s="530"/>
      <c r="T957" s="530"/>
      <c r="U957" s="530"/>
      <c r="V957" s="530"/>
      <c r="W957" s="530"/>
      <c r="X957" s="530"/>
      <c r="Y957" s="530"/>
      <c r="Z957" s="530"/>
    </row>
    <row r="958">
      <c r="A958" s="534"/>
      <c r="B958" s="535"/>
      <c r="C958" s="534"/>
      <c r="D958" s="536"/>
      <c r="E958" s="534"/>
      <c r="F958" s="530"/>
      <c r="G958" s="530"/>
      <c r="H958" s="530"/>
      <c r="I958" s="530"/>
      <c r="J958" s="530"/>
      <c r="K958" s="530"/>
      <c r="L958" s="530"/>
      <c r="M958" s="530"/>
      <c r="N958" s="530"/>
      <c r="O958" s="530"/>
      <c r="P958" s="530"/>
      <c r="Q958" s="530"/>
      <c r="R958" s="530"/>
      <c r="S958" s="530"/>
      <c r="T958" s="530"/>
      <c r="U958" s="530"/>
      <c r="V958" s="530"/>
      <c r="W958" s="530"/>
      <c r="X958" s="530"/>
      <c r="Y958" s="530"/>
      <c r="Z958" s="530"/>
    </row>
    <row r="959">
      <c r="A959" s="534"/>
      <c r="B959" s="535"/>
      <c r="C959" s="534"/>
      <c r="D959" s="536"/>
      <c r="E959" s="534"/>
      <c r="F959" s="530"/>
      <c r="G959" s="530"/>
      <c r="H959" s="530"/>
      <c r="I959" s="530"/>
      <c r="J959" s="530"/>
      <c r="K959" s="530"/>
      <c r="L959" s="530"/>
      <c r="M959" s="530"/>
      <c r="N959" s="530"/>
      <c r="O959" s="530"/>
      <c r="P959" s="530"/>
      <c r="Q959" s="530"/>
      <c r="R959" s="530"/>
      <c r="S959" s="530"/>
      <c r="T959" s="530"/>
      <c r="U959" s="530"/>
      <c r="V959" s="530"/>
      <c r="W959" s="530"/>
      <c r="X959" s="530"/>
      <c r="Y959" s="530"/>
      <c r="Z959" s="530"/>
    </row>
    <row r="960">
      <c r="A960" s="534"/>
      <c r="B960" s="535"/>
      <c r="C960" s="534"/>
      <c r="D960" s="536"/>
      <c r="E960" s="534"/>
      <c r="F960" s="530"/>
      <c r="G960" s="530"/>
      <c r="H960" s="530"/>
      <c r="I960" s="530"/>
      <c r="J960" s="530"/>
      <c r="K960" s="530"/>
      <c r="L960" s="530"/>
      <c r="M960" s="530"/>
      <c r="N960" s="530"/>
      <c r="O960" s="530"/>
      <c r="P960" s="530"/>
      <c r="Q960" s="530"/>
      <c r="R960" s="530"/>
      <c r="S960" s="530"/>
      <c r="T960" s="530"/>
      <c r="U960" s="530"/>
      <c r="V960" s="530"/>
      <c r="W960" s="530"/>
      <c r="X960" s="530"/>
      <c r="Y960" s="530"/>
      <c r="Z960" s="530"/>
    </row>
    <row r="961">
      <c r="A961" s="534"/>
      <c r="B961" s="535"/>
      <c r="C961" s="534"/>
      <c r="D961" s="536"/>
      <c r="E961" s="534"/>
      <c r="F961" s="530"/>
      <c r="G961" s="530"/>
      <c r="H961" s="530"/>
      <c r="I961" s="530"/>
      <c r="J961" s="530"/>
      <c r="K961" s="530"/>
      <c r="L961" s="530"/>
      <c r="M961" s="530"/>
      <c r="N961" s="530"/>
      <c r="O961" s="530"/>
      <c r="P961" s="530"/>
      <c r="Q961" s="530"/>
      <c r="R961" s="530"/>
      <c r="S961" s="530"/>
      <c r="T961" s="530"/>
      <c r="U961" s="530"/>
      <c r="V961" s="530"/>
      <c r="W961" s="530"/>
      <c r="X961" s="530"/>
      <c r="Y961" s="530"/>
      <c r="Z961" s="530"/>
    </row>
    <row r="962">
      <c r="A962" s="534"/>
      <c r="B962" s="535"/>
      <c r="C962" s="534"/>
      <c r="D962" s="536"/>
      <c r="E962" s="534"/>
      <c r="F962" s="530"/>
      <c r="G962" s="530"/>
      <c r="H962" s="530"/>
      <c r="I962" s="530"/>
      <c r="J962" s="530"/>
      <c r="K962" s="530"/>
      <c r="L962" s="530"/>
      <c r="M962" s="530"/>
      <c r="N962" s="530"/>
      <c r="O962" s="530"/>
      <c r="P962" s="530"/>
      <c r="Q962" s="530"/>
      <c r="R962" s="530"/>
      <c r="S962" s="530"/>
      <c r="T962" s="530"/>
      <c r="U962" s="530"/>
      <c r="V962" s="530"/>
      <c r="W962" s="530"/>
      <c r="X962" s="530"/>
      <c r="Y962" s="530"/>
      <c r="Z962" s="530"/>
    </row>
    <row r="963">
      <c r="A963" s="534"/>
      <c r="B963" s="535"/>
      <c r="C963" s="534"/>
      <c r="D963" s="536"/>
      <c r="E963" s="534"/>
      <c r="F963" s="530"/>
      <c r="G963" s="530"/>
      <c r="H963" s="530"/>
      <c r="I963" s="530"/>
      <c r="J963" s="530"/>
      <c r="K963" s="530"/>
      <c r="L963" s="530"/>
      <c r="M963" s="530"/>
      <c r="N963" s="530"/>
      <c r="O963" s="530"/>
      <c r="P963" s="530"/>
      <c r="Q963" s="530"/>
      <c r="R963" s="530"/>
      <c r="S963" s="530"/>
      <c r="T963" s="530"/>
      <c r="U963" s="530"/>
      <c r="V963" s="530"/>
      <c r="W963" s="530"/>
      <c r="X963" s="530"/>
      <c r="Y963" s="530"/>
      <c r="Z963" s="530"/>
    </row>
    <row r="964">
      <c r="A964" s="534"/>
      <c r="B964" s="535"/>
      <c r="C964" s="534"/>
      <c r="D964" s="536"/>
      <c r="E964" s="534"/>
      <c r="F964" s="530"/>
      <c r="G964" s="530"/>
      <c r="H964" s="530"/>
      <c r="I964" s="530"/>
      <c r="J964" s="530"/>
      <c r="K964" s="530"/>
      <c r="L964" s="530"/>
      <c r="M964" s="530"/>
      <c r="N964" s="530"/>
      <c r="O964" s="530"/>
      <c r="P964" s="530"/>
      <c r="Q964" s="530"/>
      <c r="R964" s="530"/>
      <c r="S964" s="530"/>
      <c r="T964" s="530"/>
      <c r="U964" s="530"/>
      <c r="V964" s="530"/>
      <c r="W964" s="530"/>
      <c r="X964" s="530"/>
      <c r="Y964" s="530"/>
      <c r="Z964" s="530"/>
    </row>
    <row r="965">
      <c r="A965" s="534"/>
      <c r="B965" s="535"/>
      <c r="C965" s="534"/>
      <c r="D965" s="536"/>
      <c r="E965" s="534"/>
      <c r="F965" s="530"/>
      <c r="G965" s="530"/>
      <c r="H965" s="530"/>
      <c r="I965" s="530"/>
      <c r="J965" s="530"/>
      <c r="K965" s="530"/>
      <c r="L965" s="530"/>
      <c r="M965" s="530"/>
      <c r="N965" s="530"/>
      <c r="O965" s="530"/>
      <c r="P965" s="530"/>
      <c r="Q965" s="530"/>
      <c r="R965" s="530"/>
      <c r="S965" s="530"/>
      <c r="T965" s="530"/>
      <c r="U965" s="530"/>
      <c r="V965" s="530"/>
      <c r="W965" s="530"/>
      <c r="X965" s="530"/>
      <c r="Y965" s="530"/>
      <c r="Z965" s="530"/>
    </row>
    <row r="966">
      <c r="A966" s="534"/>
      <c r="B966" s="535"/>
      <c r="C966" s="534"/>
      <c r="D966" s="536"/>
      <c r="E966" s="534"/>
      <c r="F966" s="530"/>
      <c r="G966" s="530"/>
      <c r="H966" s="530"/>
      <c r="I966" s="530"/>
      <c r="J966" s="530"/>
      <c r="K966" s="530"/>
      <c r="L966" s="530"/>
      <c r="M966" s="530"/>
      <c r="N966" s="530"/>
      <c r="O966" s="530"/>
      <c r="P966" s="530"/>
      <c r="Q966" s="530"/>
      <c r="R966" s="530"/>
      <c r="S966" s="530"/>
      <c r="T966" s="530"/>
      <c r="U966" s="530"/>
      <c r="V966" s="530"/>
      <c r="W966" s="530"/>
      <c r="X966" s="530"/>
      <c r="Y966" s="530"/>
      <c r="Z966" s="530"/>
    </row>
    <row r="967">
      <c r="A967" s="534"/>
      <c r="B967" s="535"/>
      <c r="C967" s="534"/>
      <c r="D967" s="536"/>
      <c r="E967" s="534"/>
      <c r="F967" s="530"/>
      <c r="G967" s="530"/>
      <c r="H967" s="530"/>
      <c r="I967" s="530"/>
      <c r="J967" s="530"/>
      <c r="K967" s="530"/>
      <c r="L967" s="530"/>
      <c r="M967" s="530"/>
      <c r="N967" s="530"/>
      <c r="O967" s="530"/>
      <c r="P967" s="530"/>
      <c r="Q967" s="530"/>
      <c r="R967" s="530"/>
      <c r="S967" s="530"/>
      <c r="T967" s="530"/>
      <c r="U967" s="530"/>
      <c r="V967" s="530"/>
      <c r="W967" s="530"/>
      <c r="X967" s="530"/>
      <c r="Y967" s="530"/>
      <c r="Z967" s="530"/>
    </row>
    <row r="968">
      <c r="A968" s="534"/>
      <c r="B968" s="535"/>
      <c r="C968" s="534"/>
      <c r="D968" s="536"/>
      <c r="E968" s="534"/>
      <c r="F968" s="530"/>
      <c r="G968" s="530"/>
      <c r="H968" s="530"/>
      <c r="I968" s="530"/>
      <c r="J968" s="530"/>
      <c r="K968" s="530"/>
      <c r="L968" s="530"/>
      <c r="M968" s="530"/>
      <c r="N968" s="530"/>
      <c r="O968" s="530"/>
      <c r="P968" s="530"/>
      <c r="Q968" s="530"/>
      <c r="R968" s="530"/>
      <c r="S968" s="530"/>
      <c r="T968" s="530"/>
      <c r="U968" s="530"/>
      <c r="V968" s="530"/>
      <c r="W968" s="530"/>
      <c r="X968" s="530"/>
      <c r="Y968" s="530"/>
      <c r="Z968" s="530"/>
    </row>
    <row r="969">
      <c r="A969" s="534"/>
      <c r="B969" s="535"/>
      <c r="C969" s="534"/>
      <c r="D969" s="536"/>
      <c r="E969" s="534"/>
      <c r="F969" s="530"/>
      <c r="G969" s="530"/>
      <c r="H969" s="530"/>
      <c r="I969" s="530"/>
      <c r="J969" s="530"/>
      <c r="K969" s="530"/>
      <c r="L969" s="530"/>
      <c r="M969" s="530"/>
      <c r="N969" s="530"/>
      <c r="O969" s="530"/>
      <c r="P969" s="530"/>
      <c r="Q969" s="530"/>
      <c r="R969" s="530"/>
      <c r="S969" s="530"/>
      <c r="T969" s="530"/>
      <c r="U969" s="530"/>
      <c r="V969" s="530"/>
      <c r="W969" s="530"/>
      <c r="X969" s="530"/>
      <c r="Y969" s="530"/>
      <c r="Z969" s="530"/>
    </row>
    <row r="970">
      <c r="A970" s="534"/>
      <c r="B970" s="535"/>
      <c r="C970" s="534"/>
      <c r="D970" s="536"/>
      <c r="E970" s="534"/>
      <c r="F970" s="530"/>
      <c r="G970" s="530"/>
      <c r="H970" s="530"/>
      <c r="I970" s="530"/>
      <c r="J970" s="530"/>
      <c r="K970" s="530"/>
      <c r="L970" s="530"/>
      <c r="M970" s="530"/>
      <c r="N970" s="530"/>
      <c r="O970" s="530"/>
      <c r="P970" s="530"/>
      <c r="Q970" s="530"/>
      <c r="R970" s="530"/>
      <c r="S970" s="530"/>
      <c r="T970" s="530"/>
      <c r="U970" s="530"/>
      <c r="V970" s="530"/>
      <c r="W970" s="530"/>
      <c r="X970" s="530"/>
      <c r="Y970" s="530"/>
      <c r="Z970" s="530"/>
    </row>
    <row r="971">
      <c r="A971" s="534"/>
      <c r="B971" s="535"/>
      <c r="C971" s="534"/>
      <c r="D971" s="536"/>
      <c r="E971" s="534"/>
      <c r="F971" s="530"/>
      <c r="G971" s="530"/>
      <c r="H971" s="530"/>
      <c r="I971" s="530"/>
      <c r="J971" s="530"/>
      <c r="K971" s="530"/>
      <c r="L971" s="530"/>
      <c r="M971" s="530"/>
      <c r="N971" s="530"/>
      <c r="O971" s="530"/>
      <c r="P971" s="530"/>
      <c r="Q971" s="530"/>
      <c r="R971" s="530"/>
      <c r="S971" s="530"/>
      <c r="T971" s="530"/>
      <c r="U971" s="530"/>
      <c r="V971" s="530"/>
      <c r="W971" s="530"/>
      <c r="X971" s="530"/>
      <c r="Y971" s="530"/>
      <c r="Z971" s="530"/>
    </row>
    <row r="972">
      <c r="A972" s="534"/>
      <c r="B972" s="535"/>
      <c r="C972" s="534"/>
      <c r="D972" s="536"/>
      <c r="E972" s="534"/>
      <c r="F972" s="530"/>
      <c r="G972" s="530"/>
      <c r="H972" s="530"/>
      <c r="I972" s="530"/>
      <c r="J972" s="530"/>
      <c r="K972" s="530"/>
      <c r="L972" s="530"/>
      <c r="M972" s="530"/>
      <c r="N972" s="530"/>
      <c r="O972" s="530"/>
      <c r="P972" s="530"/>
      <c r="Q972" s="530"/>
      <c r="R972" s="530"/>
      <c r="S972" s="530"/>
      <c r="T972" s="530"/>
      <c r="U972" s="530"/>
      <c r="V972" s="530"/>
      <c r="W972" s="530"/>
      <c r="X972" s="530"/>
      <c r="Y972" s="530"/>
      <c r="Z972" s="530"/>
    </row>
    <row r="973">
      <c r="A973" s="534"/>
      <c r="B973" s="535"/>
      <c r="C973" s="534"/>
      <c r="D973" s="536"/>
      <c r="E973" s="534"/>
      <c r="F973" s="530"/>
      <c r="G973" s="530"/>
      <c r="H973" s="530"/>
      <c r="I973" s="530"/>
      <c r="J973" s="530"/>
      <c r="K973" s="530"/>
      <c r="L973" s="530"/>
      <c r="M973" s="530"/>
      <c r="N973" s="530"/>
      <c r="O973" s="530"/>
      <c r="P973" s="530"/>
      <c r="Q973" s="530"/>
      <c r="R973" s="530"/>
      <c r="S973" s="530"/>
      <c r="T973" s="530"/>
      <c r="U973" s="530"/>
      <c r="V973" s="530"/>
      <c r="W973" s="530"/>
      <c r="X973" s="530"/>
      <c r="Y973" s="530"/>
      <c r="Z973" s="530"/>
    </row>
    <row r="974">
      <c r="A974" s="534"/>
      <c r="B974" s="535"/>
      <c r="C974" s="534"/>
      <c r="D974" s="536"/>
      <c r="E974" s="534"/>
      <c r="F974" s="530"/>
      <c r="G974" s="530"/>
      <c r="H974" s="530"/>
      <c r="I974" s="530"/>
      <c r="J974" s="530"/>
      <c r="K974" s="530"/>
      <c r="L974" s="530"/>
      <c r="M974" s="530"/>
      <c r="N974" s="530"/>
      <c r="O974" s="530"/>
      <c r="P974" s="530"/>
      <c r="Q974" s="530"/>
      <c r="R974" s="530"/>
      <c r="S974" s="530"/>
      <c r="T974" s="530"/>
      <c r="U974" s="530"/>
      <c r="V974" s="530"/>
      <c r="W974" s="530"/>
      <c r="X974" s="530"/>
      <c r="Y974" s="530"/>
      <c r="Z974" s="530"/>
    </row>
    <row r="975">
      <c r="A975" s="534"/>
      <c r="B975" s="535"/>
      <c r="C975" s="534"/>
      <c r="D975" s="536"/>
      <c r="E975" s="534"/>
      <c r="F975" s="530"/>
      <c r="G975" s="530"/>
      <c r="H975" s="530"/>
      <c r="I975" s="530"/>
      <c r="J975" s="530"/>
      <c r="K975" s="530"/>
      <c r="L975" s="530"/>
      <c r="M975" s="530"/>
      <c r="N975" s="530"/>
      <c r="O975" s="530"/>
      <c r="P975" s="530"/>
      <c r="Q975" s="530"/>
      <c r="R975" s="530"/>
      <c r="S975" s="530"/>
      <c r="T975" s="530"/>
      <c r="U975" s="530"/>
      <c r="V975" s="530"/>
      <c r="W975" s="530"/>
      <c r="X975" s="530"/>
      <c r="Y975" s="530"/>
      <c r="Z975" s="530"/>
    </row>
    <row r="976">
      <c r="A976" s="534"/>
      <c r="B976" s="535"/>
      <c r="C976" s="534"/>
      <c r="D976" s="536"/>
      <c r="E976" s="534"/>
      <c r="F976" s="530"/>
      <c r="G976" s="530"/>
      <c r="H976" s="530"/>
      <c r="I976" s="530"/>
      <c r="J976" s="530"/>
      <c r="K976" s="530"/>
      <c r="L976" s="530"/>
      <c r="M976" s="530"/>
      <c r="N976" s="530"/>
      <c r="O976" s="530"/>
      <c r="P976" s="530"/>
      <c r="Q976" s="530"/>
      <c r="R976" s="530"/>
      <c r="S976" s="530"/>
      <c r="T976" s="530"/>
      <c r="U976" s="530"/>
      <c r="V976" s="530"/>
      <c r="W976" s="530"/>
      <c r="X976" s="530"/>
      <c r="Y976" s="530"/>
      <c r="Z976" s="530"/>
    </row>
    <row r="977">
      <c r="A977" s="534"/>
      <c r="B977" s="535"/>
      <c r="C977" s="534"/>
      <c r="D977" s="536"/>
      <c r="E977" s="534"/>
      <c r="F977" s="530"/>
      <c r="G977" s="530"/>
      <c r="H977" s="530"/>
      <c r="I977" s="530"/>
      <c r="J977" s="530"/>
      <c r="K977" s="530"/>
      <c r="L977" s="530"/>
      <c r="M977" s="530"/>
      <c r="N977" s="530"/>
      <c r="O977" s="530"/>
      <c r="P977" s="530"/>
      <c r="Q977" s="530"/>
      <c r="R977" s="530"/>
      <c r="S977" s="530"/>
      <c r="T977" s="530"/>
      <c r="U977" s="530"/>
      <c r="V977" s="530"/>
      <c r="W977" s="530"/>
      <c r="X977" s="530"/>
      <c r="Y977" s="530"/>
      <c r="Z977" s="530"/>
    </row>
    <row r="978">
      <c r="A978" s="534"/>
      <c r="B978" s="535"/>
      <c r="C978" s="534"/>
      <c r="D978" s="536"/>
      <c r="E978" s="534"/>
      <c r="F978" s="530"/>
      <c r="G978" s="530"/>
      <c r="H978" s="530"/>
      <c r="I978" s="530"/>
      <c r="J978" s="530"/>
      <c r="K978" s="530"/>
      <c r="L978" s="530"/>
      <c r="M978" s="530"/>
      <c r="N978" s="530"/>
      <c r="O978" s="530"/>
      <c r="P978" s="530"/>
      <c r="Q978" s="530"/>
      <c r="R978" s="530"/>
      <c r="S978" s="530"/>
      <c r="T978" s="530"/>
      <c r="U978" s="530"/>
      <c r="V978" s="530"/>
      <c r="W978" s="530"/>
      <c r="X978" s="530"/>
      <c r="Y978" s="530"/>
      <c r="Z978" s="530"/>
    </row>
    <row r="979">
      <c r="A979" s="534"/>
      <c r="B979" s="535"/>
      <c r="C979" s="534"/>
      <c r="D979" s="536"/>
      <c r="E979" s="534"/>
      <c r="F979" s="530"/>
      <c r="G979" s="530"/>
      <c r="H979" s="530"/>
      <c r="I979" s="530"/>
      <c r="J979" s="530"/>
      <c r="K979" s="530"/>
      <c r="L979" s="530"/>
      <c r="M979" s="530"/>
      <c r="N979" s="530"/>
      <c r="O979" s="530"/>
      <c r="P979" s="530"/>
      <c r="Q979" s="530"/>
      <c r="R979" s="530"/>
      <c r="S979" s="530"/>
      <c r="T979" s="530"/>
      <c r="U979" s="530"/>
      <c r="V979" s="530"/>
      <c r="W979" s="530"/>
      <c r="X979" s="530"/>
      <c r="Y979" s="530"/>
      <c r="Z979" s="530"/>
    </row>
    <row r="980">
      <c r="A980" s="534"/>
      <c r="B980" s="535"/>
      <c r="C980" s="534"/>
      <c r="D980" s="536"/>
      <c r="E980" s="534"/>
      <c r="F980" s="530"/>
      <c r="G980" s="530"/>
      <c r="H980" s="530"/>
      <c r="I980" s="530"/>
      <c r="J980" s="530"/>
      <c r="K980" s="530"/>
      <c r="L980" s="530"/>
      <c r="M980" s="530"/>
      <c r="N980" s="530"/>
      <c r="O980" s="530"/>
      <c r="P980" s="530"/>
      <c r="Q980" s="530"/>
      <c r="R980" s="530"/>
      <c r="S980" s="530"/>
      <c r="T980" s="530"/>
      <c r="U980" s="530"/>
      <c r="V980" s="530"/>
      <c r="W980" s="530"/>
      <c r="X980" s="530"/>
      <c r="Y980" s="530"/>
      <c r="Z980" s="530"/>
    </row>
    <row r="981">
      <c r="A981" s="534"/>
      <c r="B981" s="535"/>
      <c r="C981" s="534"/>
      <c r="D981" s="536"/>
      <c r="E981" s="534"/>
      <c r="F981" s="530"/>
      <c r="G981" s="530"/>
      <c r="H981" s="530"/>
      <c r="I981" s="530"/>
      <c r="J981" s="530"/>
      <c r="K981" s="530"/>
      <c r="L981" s="530"/>
      <c r="M981" s="530"/>
      <c r="N981" s="530"/>
      <c r="O981" s="530"/>
      <c r="P981" s="530"/>
      <c r="Q981" s="530"/>
      <c r="R981" s="530"/>
      <c r="S981" s="530"/>
      <c r="T981" s="530"/>
      <c r="U981" s="530"/>
      <c r="V981" s="530"/>
      <c r="W981" s="530"/>
      <c r="X981" s="530"/>
      <c r="Y981" s="530"/>
      <c r="Z981" s="530"/>
    </row>
    <row r="982">
      <c r="A982" s="534"/>
      <c r="B982" s="535"/>
      <c r="C982" s="534"/>
      <c r="D982" s="536"/>
      <c r="E982" s="534"/>
      <c r="F982" s="530"/>
      <c r="G982" s="530"/>
      <c r="H982" s="530"/>
      <c r="I982" s="530"/>
      <c r="J982" s="530"/>
      <c r="K982" s="530"/>
      <c r="L982" s="530"/>
      <c r="M982" s="530"/>
      <c r="N982" s="530"/>
      <c r="O982" s="530"/>
      <c r="P982" s="530"/>
      <c r="Q982" s="530"/>
      <c r="R982" s="530"/>
      <c r="S982" s="530"/>
      <c r="T982" s="530"/>
      <c r="U982" s="530"/>
      <c r="V982" s="530"/>
      <c r="W982" s="530"/>
      <c r="X982" s="530"/>
      <c r="Y982" s="530"/>
      <c r="Z982" s="530"/>
    </row>
    <row r="983">
      <c r="A983" s="534"/>
      <c r="B983" s="535"/>
      <c r="C983" s="534"/>
      <c r="D983" s="536"/>
      <c r="E983" s="534"/>
      <c r="F983" s="530"/>
      <c r="G983" s="530"/>
      <c r="H983" s="530"/>
      <c r="I983" s="530"/>
      <c r="J983" s="530"/>
      <c r="K983" s="530"/>
      <c r="L983" s="530"/>
      <c r="M983" s="530"/>
      <c r="N983" s="530"/>
      <c r="O983" s="530"/>
      <c r="P983" s="530"/>
      <c r="Q983" s="530"/>
      <c r="R983" s="530"/>
      <c r="S983" s="530"/>
      <c r="T983" s="530"/>
      <c r="U983" s="530"/>
      <c r="V983" s="530"/>
      <c r="W983" s="530"/>
      <c r="X983" s="530"/>
      <c r="Y983" s="530"/>
      <c r="Z983" s="530"/>
    </row>
    <row r="984">
      <c r="A984" s="534"/>
      <c r="B984" s="535"/>
      <c r="C984" s="534"/>
      <c r="D984" s="536"/>
      <c r="E984" s="534"/>
      <c r="F984" s="530"/>
      <c r="G984" s="530"/>
      <c r="H984" s="530"/>
      <c r="I984" s="530"/>
      <c r="J984" s="530"/>
      <c r="K984" s="530"/>
      <c r="L984" s="530"/>
      <c r="M984" s="530"/>
      <c r="N984" s="530"/>
      <c r="O984" s="530"/>
      <c r="P984" s="530"/>
      <c r="Q984" s="530"/>
      <c r="R984" s="530"/>
      <c r="S984" s="530"/>
      <c r="T984" s="530"/>
      <c r="U984" s="530"/>
      <c r="V984" s="530"/>
      <c r="W984" s="530"/>
      <c r="X984" s="530"/>
      <c r="Y984" s="530"/>
      <c r="Z984" s="530"/>
    </row>
    <row r="985">
      <c r="A985" s="534"/>
      <c r="B985" s="535"/>
      <c r="C985" s="534"/>
      <c r="D985" s="536"/>
      <c r="E985" s="534"/>
      <c r="F985" s="530"/>
      <c r="G985" s="530"/>
      <c r="H985" s="530"/>
      <c r="I985" s="530"/>
      <c r="J985" s="530"/>
      <c r="K985" s="530"/>
      <c r="L985" s="530"/>
      <c r="M985" s="530"/>
      <c r="N985" s="530"/>
      <c r="O985" s="530"/>
      <c r="P985" s="530"/>
      <c r="Q985" s="530"/>
      <c r="R985" s="530"/>
      <c r="S985" s="530"/>
      <c r="T985" s="530"/>
      <c r="U985" s="530"/>
      <c r="V985" s="530"/>
      <c r="W985" s="530"/>
      <c r="X985" s="530"/>
      <c r="Y985" s="530"/>
      <c r="Z985" s="530"/>
    </row>
    <row r="986">
      <c r="A986" s="534"/>
      <c r="B986" s="535"/>
      <c r="C986" s="534"/>
      <c r="D986" s="536"/>
      <c r="E986" s="534"/>
      <c r="F986" s="530"/>
      <c r="G986" s="530"/>
      <c r="H986" s="530"/>
      <c r="I986" s="530"/>
      <c r="J986" s="530"/>
      <c r="K986" s="530"/>
      <c r="L986" s="530"/>
      <c r="M986" s="530"/>
      <c r="N986" s="530"/>
      <c r="O986" s="530"/>
      <c r="P986" s="530"/>
      <c r="Q986" s="530"/>
      <c r="R986" s="530"/>
      <c r="S986" s="530"/>
      <c r="T986" s="530"/>
      <c r="U986" s="530"/>
      <c r="V986" s="530"/>
      <c r="W986" s="530"/>
      <c r="X986" s="530"/>
      <c r="Y986" s="530"/>
      <c r="Z986" s="530"/>
    </row>
    <row r="987">
      <c r="A987" s="534"/>
      <c r="B987" s="535"/>
      <c r="C987" s="534"/>
      <c r="D987" s="536"/>
      <c r="E987" s="534"/>
      <c r="F987" s="530"/>
      <c r="G987" s="530"/>
      <c r="H987" s="530"/>
      <c r="I987" s="530"/>
      <c r="J987" s="530"/>
      <c r="K987" s="530"/>
      <c r="L987" s="530"/>
      <c r="M987" s="530"/>
      <c r="N987" s="530"/>
      <c r="O987" s="530"/>
      <c r="P987" s="530"/>
      <c r="Q987" s="530"/>
      <c r="R987" s="530"/>
      <c r="S987" s="530"/>
      <c r="T987" s="530"/>
      <c r="U987" s="530"/>
      <c r="V987" s="530"/>
      <c r="W987" s="530"/>
      <c r="X987" s="530"/>
      <c r="Y987" s="530"/>
      <c r="Z987" s="530"/>
    </row>
    <row r="988">
      <c r="A988" s="534"/>
      <c r="B988" s="535"/>
      <c r="C988" s="534"/>
      <c r="D988" s="536"/>
      <c r="E988" s="534"/>
      <c r="F988" s="530"/>
      <c r="G988" s="530"/>
      <c r="H988" s="530"/>
      <c r="I988" s="530"/>
      <c r="J988" s="530"/>
      <c r="K988" s="530"/>
      <c r="L988" s="530"/>
      <c r="M988" s="530"/>
      <c r="N988" s="530"/>
      <c r="O988" s="530"/>
      <c r="P988" s="530"/>
      <c r="Q988" s="530"/>
      <c r="R988" s="530"/>
      <c r="S988" s="530"/>
      <c r="T988" s="530"/>
      <c r="U988" s="530"/>
      <c r="V988" s="530"/>
      <c r="W988" s="530"/>
      <c r="X988" s="530"/>
      <c r="Y988" s="530"/>
      <c r="Z988" s="530"/>
    </row>
    <row r="989">
      <c r="A989" s="534"/>
      <c r="B989" s="535"/>
      <c r="C989" s="534"/>
      <c r="D989" s="536"/>
      <c r="E989" s="534"/>
      <c r="F989" s="530"/>
      <c r="G989" s="530"/>
      <c r="H989" s="530"/>
      <c r="I989" s="530"/>
      <c r="J989" s="530"/>
      <c r="K989" s="530"/>
      <c r="L989" s="530"/>
      <c r="M989" s="530"/>
      <c r="N989" s="530"/>
      <c r="O989" s="530"/>
      <c r="P989" s="530"/>
      <c r="Q989" s="530"/>
      <c r="R989" s="530"/>
      <c r="S989" s="530"/>
      <c r="T989" s="530"/>
      <c r="U989" s="530"/>
      <c r="V989" s="530"/>
      <c r="W989" s="530"/>
      <c r="X989" s="530"/>
      <c r="Y989" s="530"/>
      <c r="Z989" s="530"/>
    </row>
    <row r="990">
      <c r="A990" s="534"/>
      <c r="B990" s="535"/>
      <c r="C990" s="534"/>
      <c r="D990" s="536"/>
      <c r="E990" s="534"/>
      <c r="F990" s="530"/>
      <c r="G990" s="530"/>
      <c r="H990" s="530"/>
      <c r="I990" s="530"/>
      <c r="J990" s="530"/>
      <c r="K990" s="530"/>
      <c r="L990" s="530"/>
      <c r="M990" s="530"/>
      <c r="N990" s="530"/>
      <c r="O990" s="530"/>
      <c r="P990" s="530"/>
      <c r="Q990" s="530"/>
      <c r="R990" s="530"/>
      <c r="S990" s="530"/>
      <c r="T990" s="530"/>
      <c r="U990" s="530"/>
      <c r="V990" s="530"/>
      <c r="W990" s="530"/>
      <c r="X990" s="530"/>
      <c r="Y990" s="530"/>
      <c r="Z990" s="530"/>
    </row>
    <row r="991">
      <c r="A991" s="534"/>
      <c r="B991" s="535"/>
      <c r="C991" s="534"/>
      <c r="D991" s="536"/>
      <c r="E991" s="534"/>
      <c r="F991" s="530"/>
      <c r="G991" s="530"/>
      <c r="H991" s="530"/>
      <c r="I991" s="530"/>
      <c r="J991" s="530"/>
      <c r="K991" s="530"/>
      <c r="L991" s="530"/>
      <c r="M991" s="530"/>
      <c r="N991" s="530"/>
      <c r="O991" s="530"/>
      <c r="P991" s="530"/>
      <c r="Q991" s="530"/>
      <c r="R991" s="530"/>
      <c r="S991" s="530"/>
      <c r="T991" s="530"/>
      <c r="U991" s="530"/>
      <c r="V991" s="530"/>
      <c r="W991" s="530"/>
      <c r="X991" s="530"/>
      <c r="Y991" s="530"/>
      <c r="Z991" s="530"/>
    </row>
    <row r="992">
      <c r="A992" s="534"/>
      <c r="B992" s="535"/>
      <c r="C992" s="534"/>
      <c r="D992" s="536"/>
      <c r="E992" s="534"/>
      <c r="F992" s="530"/>
      <c r="G992" s="530"/>
      <c r="H992" s="530"/>
      <c r="I992" s="530"/>
      <c r="J992" s="530"/>
      <c r="K992" s="530"/>
      <c r="L992" s="530"/>
      <c r="M992" s="530"/>
      <c r="N992" s="530"/>
      <c r="O992" s="530"/>
      <c r="P992" s="530"/>
      <c r="Q992" s="530"/>
      <c r="R992" s="530"/>
      <c r="S992" s="530"/>
      <c r="T992" s="530"/>
      <c r="U992" s="530"/>
      <c r="V992" s="530"/>
      <c r="W992" s="530"/>
      <c r="X992" s="530"/>
      <c r="Y992" s="530"/>
      <c r="Z992" s="530"/>
    </row>
    <row r="993">
      <c r="A993" s="534"/>
      <c r="B993" s="535"/>
      <c r="C993" s="534"/>
      <c r="D993" s="536"/>
      <c r="E993" s="534"/>
      <c r="F993" s="530"/>
      <c r="G993" s="530"/>
      <c r="H993" s="530"/>
      <c r="I993" s="530"/>
      <c r="J993" s="530"/>
      <c r="K993" s="530"/>
      <c r="L993" s="530"/>
      <c r="M993" s="530"/>
      <c r="N993" s="530"/>
      <c r="O993" s="530"/>
      <c r="P993" s="530"/>
      <c r="Q993" s="530"/>
      <c r="R993" s="530"/>
      <c r="S993" s="530"/>
      <c r="T993" s="530"/>
      <c r="U993" s="530"/>
      <c r="V993" s="530"/>
      <c r="W993" s="530"/>
      <c r="X993" s="530"/>
      <c r="Y993" s="530"/>
      <c r="Z993" s="530"/>
    </row>
    <row r="994">
      <c r="A994" s="534"/>
      <c r="B994" s="535"/>
      <c r="C994" s="534"/>
      <c r="D994" s="536"/>
      <c r="E994" s="534"/>
      <c r="F994" s="530"/>
      <c r="G994" s="530"/>
      <c r="H994" s="530"/>
      <c r="I994" s="530"/>
      <c r="J994" s="530"/>
      <c r="K994" s="530"/>
      <c r="L994" s="530"/>
      <c r="M994" s="530"/>
      <c r="N994" s="530"/>
      <c r="O994" s="530"/>
      <c r="P994" s="530"/>
      <c r="Q994" s="530"/>
      <c r="R994" s="530"/>
      <c r="S994" s="530"/>
      <c r="T994" s="530"/>
      <c r="U994" s="530"/>
      <c r="V994" s="530"/>
      <c r="W994" s="530"/>
      <c r="X994" s="530"/>
      <c r="Y994" s="530"/>
      <c r="Z994" s="530"/>
    </row>
    <row r="995">
      <c r="A995" s="534"/>
      <c r="B995" s="535"/>
      <c r="C995" s="534"/>
      <c r="D995" s="536"/>
      <c r="E995" s="534"/>
      <c r="F995" s="530"/>
      <c r="G995" s="530"/>
      <c r="H995" s="530"/>
      <c r="I995" s="530"/>
      <c r="J995" s="530"/>
      <c r="K995" s="530"/>
      <c r="L995" s="530"/>
      <c r="M995" s="530"/>
      <c r="N995" s="530"/>
      <c r="O995" s="530"/>
      <c r="P995" s="530"/>
      <c r="Q995" s="530"/>
      <c r="R995" s="530"/>
      <c r="S995" s="530"/>
      <c r="T995" s="530"/>
      <c r="U995" s="530"/>
      <c r="V995" s="530"/>
      <c r="W995" s="530"/>
      <c r="X995" s="530"/>
      <c r="Y995" s="530"/>
      <c r="Z995" s="530"/>
    </row>
    <row r="996">
      <c r="A996" s="534"/>
      <c r="B996" s="535"/>
      <c r="C996" s="534"/>
      <c r="D996" s="536"/>
      <c r="E996" s="534"/>
      <c r="F996" s="530"/>
      <c r="G996" s="530"/>
      <c r="H996" s="530"/>
      <c r="I996" s="530"/>
      <c r="J996" s="530"/>
      <c r="K996" s="530"/>
      <c r="L996" s="530"/>
      <c r="M996" s="530"/>
      <c r="N996" s="530"/>
      <c r="O996" s="530"/>
      <c r="P996" s="530"/>
      <c r="Q996" s="530"/>
      <c r="R996" s="530"/>
      <c r="S996" s="530"/>
      <c r="T996" s="530"/>
      <c r="U996" s="530"/>
      <c r="V996" s="530"/>
      <c r="W996" s="530"/>
      <c r="X996" s="530"/>
      <c r="Y996" s="530"/>
      <c r="Z996" s="530"/>
    </row>
    <row r="997">
      <c r="A997" s="534"/>
      <c r="B997" s="535"/>
      <c r="C997" s="534"/>
      <c r="D997" s="536"/>
      <c r="E997" s="534"/>
      <c r="F997" s="530"/>
      <c r="G997" s="530"/>
      <c r="H997" s="530"/>
      <c r="I997" s="530"/>
      <c r="J997" s="530"/>
      <c r="K997" s="530"/>
      <c r="L997" s="530"/>
      <c r="M997" s="530"/>
      <c r="N997" s="530"/>
      <c r="O997" s="530"/>
      <c r="P997" s="530"/>
      <c r="Q997" s="530"/>
      <c r="R997" s="530"/>
      <c r="S997" s="530"/>
      <c r="T997" s="530"/>
      <c r="U997" s="530"/>
      <c r="V997" s="530"/>
      <c r="W997" s="530"/>
      <c r="X997" s="530"/>
      <c r="Y997" s="530"/>
      <c r="Z997" s="530"/>
    </row>
    <row r="998">
      <c r="A998" s="534"/>
      <c r="B998" s="535"/>
      <c r="C998" s="534"/>
      <c r="D998" s="536"/>
      <c r="E998" s="534"/>
      <c r="F998" s="530"/>
      <c r="G998" s="530"/>
      <c r="H998" s="530"/>
      <c r="I998" s="530"/>
      <c r="J998" s="530"/>
      <c r="K998" s="530"/>
      <c r="L998" s="530"/>
      <c r="M998" s="530"/>
      <c r="N998" s="530"/>
      <c r="O998" s="530"/>
      <c r="P998" s="530"/>
      <c r="Q998" s="530"/>
      <c r="R998" s="530"/>
      <c r="S998" s="530"/>
      <c r="T998" s="530"/>
      <c r="U998" s="530"/>
      <c r="V998" s="530"/>
      <c r="W998" s="530"/>
      <c r="X998" s="530"/>
      <c r="Y998" s="530"/>
      <c r="Z998" s="530"/>
    </row>
    <row r="999">
      <c r="A999" s="534"/>
      <c r="B999" s="535"/>
      <c r="C999" s="534"/>
      <c r="D999" s="536"/>
      <c r="E999" s="534"/>
      <c r="F999" s="530"/>
      <c r="G999" s="530"/>
      <c r="H999" s="530"/>
      <c r="I999" s="530"/>
      <c r="J999" s="530"/>
      <c r="K999" s="530"/>
      <c r="L999" s="530"/>
      <c r="M999" s="530"/>
      <c r="N999" s="530"/>
      <c r="O999" s="530"/>
      <c r="P999" s="530"/>
      <c r="Q999" s="530"/>
      <c r="R999" s="530"/>
      <c r="S999" s="530"/>
      <c r="T999" s="530"/>
      <c r="U999" s="530"/>
      <c r="V999" s="530"/>
      <c r="W999" s="530"/>
      <c r="X999" s="530"/>
      <c r="Y999" s="530"/>
      <c r="Z999" s="530"/>
    </row>
    <row r="1000">
      <c r="A1000" s="534"/>
      <c r="B1000" s="535"/>
      <c r="C1000" s="534"/>
      <c r="D1000" s="536"/>
      <c r="E1000" s="534"/>
      <c r="F1000" s="530"/>
      <c r="G1000" s="530"/>
      <c r="H1000" s="530"/>
      <c r="I1000" s="530"/>
      <c r="J1000" s="530"/>
      <c r="K1000" s="530"/>
      <c r="L1000" s="530"/>
      <c r="M1000" s="530"/>
      <c r="N1000" s="530"/>
      <c r="O1000" s="530"/>
      <c r="P1000" s="530"/>
      <c r="Q1000" s="530"/>
      <c r="R1000" s="530"/>
      <c r="S1000" s="530"/>
      <c r="T1000" s="530"/>
      <c r="U1000" s="530"/>
      <c r="V1000" s="530"/>
      <c r="W1000" s="530"/>
      <c r="X1000" s="530"/>
      <c r="Y1000" s="530"/>
      <c r="Z1000" s="530"/>
    </row>
    <row r="1001">
      <c r="A1001" s="534"/>
      <c r="B1001" s="535"/>
      <c r="C1001" s="534"/>
      <c r="D1001" s="536"/>
      <c r="E1001" s="534"/>
      <c r="F1001" s="530"/>
      <c r="G1001" s="530"/>
      <c r="H1001" s="530"/>
      <c r="I1001" s="530"/>
      <c r="J1001" s="530"/>
      <c r="K1001" s="530"/>
      <c r="L1001" s="530"/>
      <c r="M1001" s="530"/>
      <c r="N1001" s="530"/>
      <c r="O1001" s="530"/>
      <c r="P1001" s="530"/>
      <c r="Q1001" s="530"/>
      <c r="R1001" s="530"/>
      <c r="S1001" s="530"/>
      <c r="T1001" s="530"/>
      <c r="U1001" s="530"/>
      <c r="V1001" s="530"/>
      <c r="W1001" s="530"/>
      <c r="X1001" s="530"/>
      <c r="Y1001" s="530"/>
      <c r="Z1001" s="530"/>
    </row>
    <row r="1002">
      <c r="A1002" s="534"/>
      <c r="B1002" s="535"/>
      <c r="C1002" s="534"/>
      <c r="D1002" s="536"/>
      <c r="E1002" s="534"/>
      <c r="F1002" s="530"/>
      <c r="G1002" s="530"/>
      <c r="H1002" s="530"/>
      <c r="I1002" s="530"/>
      <c r="J1002" s="530"/>
      <c r="K1002" s="530"/>
      <c r="L1002" s="530"/>
      <c r="M1002" s="530"/>
      <c r="N1002" s="530"/>
      <c r="O1002" s="530"/>
      <c r="P1002" s="530"/>
      <c r="Q1002" s="530"/>
      <c r="R1002" s="530"/>
      <c r="S1002" s="530"/>
      <c r="T1002" s="530"/>
      <c r="U1002" s="530"/>
      <c r="V1002" s="530"/>
      <c r="W1002" s="530"/>
      <c r="X1002" s="530"/>
      <c r="Y1002" s="530"/>
      <c r="Z1002" s="530"/>
    </row>
    <row r="1003">
      <c r="A1003" s="534"/>
      <c r="B1003" s="535"/>
      <c r="C1003" s="534"/>
      <c r="D1003" s="536"/>
      <c r="E1003" s="534"/>
      <c r="F1003" s="530"/>
      <c r="G1003" s="530"/>
      <c r="H1003" s="530"/>
      <c r="I1003" s="530"/>
      <c r="J1003" s="530"/>
      <c r="K1003" s="530"/>
      <c r="L1003" s="530"/>
      <c r="M1003" s="530"/>
      <c r="N1003" s="530"/>
      <c r="O1003" s="530"/>
      <c r="P1003" s="530"/>
      <c r="Q1003" s="530"/>
      <c r="R1003" s="530"/>
      <c r="S1003" s="530"/>
      <c r="T1003" s="530"/>
      <c r="U1003" s="530"/>
      <c r="V1003" s="530"/>
      <c r="W1003" s="530"/>
      <c r="X1003" s="530"/>
      <c r="Y1003" s="530"/>
      <c r="Z1003" s="530"/>
    </row>
  </sheetData>
  <mergeCells count="2">
    <mergeCell ref="B24:B32"/>
    <mergeCell ref="B33:B34"/>
  </mergeCells>
  <drawing r:id="rId1"/>
</worksheet>
</file>